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redgold-my.sharepoint.com/personal/cturner_redgold_com/Documents/My Documents/MARKETING/K-12/"/>
    </mc:Choice>
  </mc:AlternateContent>
  <xr:revisionPtr revIDLastSave="0" documentId="8_{1C794CB3-6A7F-4045-8B83-815E354D0217}" xr6:coauthVersionLast="47" xr6:coauthVersionMax="47" xr10:uidLastSave="{00000000-0000-0000-0000-000000000000}"/>
  <bookViews>
    <workbookView xWindow="28680" yWindow="315" windowWidth="29040" windowHeight="15720" xr2:uid="{F00E33A4-E4D8-4FBA-BF08-9F65BD3A43CF}"/>
  </bookViews>
  <sheets>
    <sheet name="SY2627 RG BRAND CALCULATOR" sheetId="1" r:id="rId1"/>
    <sheet name="SY2627 GENERAL INFORMATION NOI" sheetId="2" r:id="rId2"/>
    <sheet name="SY2627 ELIGIBLE DISTRIB. BRANDS" sheetId="3" r:id="rId3"/>
  </sheets>
  <externalReferences>
    <externalReference r:id="rId4"/>
  </externalReferences>
  <definedNames>
    <definedName name="_xlnm.Print_Area" localSheetId="2">'SY2627 ELIGIBLE DISTRIB. BRANDS'!$A$1:$I$59</definedName>
    <definedName name="_xlnm.Print_Area" localSheetId="1">'SY2627 GENERAL INFORMATION NOI'!$A$1:$T$38</definedName>
    <definedName name="_xlnm.Print_Area" localSheetId="0">'SY2627 RG BRAND CALCULATOR'!$A$1:$R$64</definedName>
    <definedName name="_xlnm.Print_Titles" localSheetId="2">'SY2627 ELIGIBLE DISTRIB. BRANDS'!$1:$8</definedName>
    <definedName name="_xlnm.Print_Titles" localSheetId="0">'SY2627 RG BRAND CALCULATOR'!$1:$7</definedName>
    <definedName name="PTV" localSheetId="0">'SY2627 RG BRAND CALCULATOR'!$W$2</definedName>
    <definedName name="PTV">'[1]SY20-21 CALCULATOR RGBRAND OLD'!$W$2</definedName>
    <definedName name="School_Year" localSheetId="0">'SY2627 RG BRAND CALCULATOR'!$W$3</definedName>
    <definedName name="School_Year">'[1]SY20-21 CALCULATOR RGBRAND OLD'!$W$3</definedName>
    <definedName name="SEPDSRD" localSheetId="0">'SY2627 RG BRAND CALCULATOR'!$W$5</definedName>
    <definedName name="SEPDSRD">'[1]SY20-21 CALCULATOR RGBRAND OLD'!$W$5</definedName>
    <definedName name="TLW" localSheetId="0">'SY2627 RG BRAND CALCULATOR'!$W$4</definedName>
    <definedName name="TLW">'[1]SY20-21 CALCULATOR RGBRAND OLD'!$W$4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58" i="3" l="1"/>
  <c r="I56" i="3"/>
  <c r="I55" i="3"/>
  <c r="I54" i="3"/>
  <c r="I52" i="3"/>
  <c r="I51" i="3"/>
  <c r="I50" i="3"/>
  <c r="I49" i="3"/>
  <c r="I47" i="3"/>
  <c r="I46" i="3"/>
  <c r="I42" i="3"/>
  <c r="I41" i="3"/>
  <c r="I40" i="3"/>
  <c r="I39" i="3"/>
  <c r="I38" i="3"/>
  <c r="I37" i="3"/>
  <c r="I35" i="3"/>
  <c r="I34" i="3"/>
  <c r="I33" i="3"/>
  <c r="I32" i="3"/>
  <c r="I31" i="3"/>
  <c r="I30" i="3"/>
  <c r="I28" i="3"/>
  <c r="I27" i="3"/>
  <c r="I26" i="3"/>
  <c r="I24" i="3"/>
  <c r="I23" i="3"/>
  <c r="I22" i="3"/>
  <c r="I21" i="3"/>
  <c r="I20" i="3"/>
  <c r="I18" i="3"/>
  <c r="I17" i="3"/>
  <c r="I16" i="3"/>
  <c r="I15" i="3"/>
  <c r="I14" i="3"/>
  <c r="I13" i="3"/>
  <c r="I11" i="3"/>
  <c r="I9" i="3"/>
  <c r="B7" i="2"/>
  <c r="C62" i="1"/>
  <c r="P60" i="1"/>
  <c r="N60" i="1"/>
  <c r="Q59" i="1"/>
  <c r="O59" i="1"/>
  <c r="M59" i="1"/>
  <c r="T59" i="1" s="1"/>
  <c r="K59" i="1"/>
  <c r="Q58" i="1"/>
  <c r="O58" i="1"/>
  <c r="M58" i="1"/>
  <c r="T58" i="1" s="1"/>
  <c r="K58" i="1"/>
  <c r="Q57" i="1"/>
  <c r="O57" i="1"/>
  <c r="M57" i="1"/>
  <c r="S57" i="1" s="1"/>
  <c r="K57" i="1"/>
  <c r="Q56" i="1"/>
  <c r="O56" i="1"/>
  <c r="M56" i="1"/>
  <c r="T56" i="1" s="1"/>
  <c r="K56" i="1"/>
  <c r="Q55" i="1"/>
  <c r="O55" i="1"/>
  <c r="M55" i="1"/>
  <c r="K55" i="1"/>
  <c r="Q54" i="1"/>
  <c r="O54" i="1"/>
  <c r="M54" i="1"/>
  <c r="K54" i="1"/>
  <c r="Q53" i="1"/>
  <c r="O53" i="1"/>
  <c r="M53" i="1"/>
  <c r="T53" i="1" s="1"/>
  <c r="K53" i="1"/>
  <c r="V52" i="1"/>
  <c r="C63" i="1" s="1"/>
  <c r="Q52" i="1"/>
  <c r="O52" i="1"/>
  <c r="M52" i="1"/>
  <c r="T52" i="1" s="1"/>
  <c r="K52" i="1"/>
  <c r="Q51" i="1"/>
  <c r="O51" i="1"/>
  <c r="M51" i="1"/>
  <c r="S51" i="1" s="1"/>
  <c r="K51" i="1"/>
  <c r="Q50" i="1"/>
  <c r="O50" i="1"/>
  <c r="M50" i="1"/>
  <c r="T50" i="1" s="1"/>
  <c r="K50" i="1"/>
  <c r="Q49" i="1"/>
  <c r="O49" i="1"/>
  <c r="M49" i="1"/>
  <c r="T49" i="1" s="1"/>
  <c r="K49" i="1"/>
  <c r="Q48" i="1"/>
  <c r="O48" i="1"/>
  <c r="M48" i="1"/>
  <c r="T48" i="1" s="1"/>
  <c r="K48" i="1"/>
  <c r="Q47" i="1"/>
  <c r="O47" i="1"/>
  <c r="M47" i="1"/>
  <c r="K47" i="1"/>
  <c r="Q46" i="1"/>
  <c r="O46" i="1"/>
  <c r="M46" i="1"/>
  <c r="S46" i="1" s="1"/>
  <c r="K46" i="1"/>
  <c r="Q45" i="1"/>
  <c r="O45" i="1"/>
  <c r="M45" i="1"/>
  <c r="S45" i="1" s="1"/>
  <c r="K45" i="1"/>
  <c r="Q44" i="1"/>
  <c r="O44" i="1"/>
  <c r="M44" i="1"/>
  <c r="T44" i="1" s="1"/>
  <c r="K44" i="1"/>
  <c r="Q43" i="1"/>
  <c r="O43" i="1"/>
  <c r="M43" i="1"/>
  <c r="K43" i="1"/>
  <c r="Q42" i="1"/>
  <c r="O42" i="1"/>
  <c r="M42" i="1"/>
  <c r="T42" i="1" s="1"/>
  <c r="K42" i="1"/>
  <c r="Q41" i="1"/>
  <c r="O41" i="1"/>
  <c r="M41" i="1"/>
  <c r="T41" i="1" s="1"/>
  <c r="K41" i="1"/>
  <c r="V40" i="1"/>
  <c r="Q40" i="1"/>
  <c r="O40" i="1"/>
  <c r="M40" i="1"/>
  <c r="T40" i="1" s="1"/>
  <c r="K40" i="1"/>
  <c r="S39" i="1"/>
  <c r="Q39" i="1"/>
  <c r="O39" i="1"/>
  <c r="M39" i="1"/>
  <c r="T39" i="1" s="1"/>
  <c r="K39" i="1"/>
  <c r="Q38" i="1"/>
  <c r="O38" i="1"/>
  <c r="M38" i="1"/>
  <c r="S38" i="1" s="1"/>
  <c r="K38" i="1"/>
  <c r="Q37" i="1"/>
  <c r="O37" i="1"/>
  <c r="M37" i="1"/>
  <c r="T37" i="1" s="1"/>
  <c r="K37" i="1"/>
  <c r="Q36" i="1"/>
  <c r="O36" i="1"/>
  <c r="M36" i="1"/>
  <c r="T36" i="1" s="1"/>
  <c r="K36" i="1"/>
  <c r="Q35" i="1"/>
  <c r="Q60" i="1" s="1"/>
  <c r="O35" i="1"/>
  <c r="O60" i="1" s="1"/>
  <c r="M35" i="1"/>
  <c r="S35" i="1" s="1"/>
  <c r="K35" i="1"/>
  <c r="Q33" i="1"/>
  <c r="O33" i="1"/>
  <c r="M33" i="1"/>
  <c r="S33" i="1" s="1"/>
  <c r="K33" i="1"/>
  <c r="Q32" i="1"/>
  <c r="O32" i="1"/>
  <c r="M32" i="1"/>
  <c r="T32" i="1" s="1"/>
  <c r="K32" i="1"/>
  <c r="Q31" i="1"/>
  <c r="O31" i="1"/>
  <c r="M31" i="1"/>
  <c r="T31" i="1" s="1"/>
  <c r="K31" i="1"/>
  <c r="Q30" i="1"/>
  <c r="O30" i="1"/>
  <c r="M30" i="1"/>
  <c r="T30" i="1" s="1"/>
  <c r="K30" i="1"/>
  <c r="Q29" i="1"/>
  <c r="O29" i="1"/>
  <c r="M29" i="1"/>
  <c r="T29" i="1" s="1"/>
  <c r="K29" i="1"/>
  <c r="Q28" i="1"/>
  <c r="O28" i="1"/>
  <c r="M28" i="1"/>
  <c r="T28" i="1" s="1"/>
  <c r="K28" i="1"/>
  <c r="Q27" i="1"/>
  <c r="O27" i="1"/>
  <c r="M27" i="1"/>
  <c r="S27" i="1" s="1"/>
  <c r="K27" i="1"/>
  <c r="Q26" i="1"/>
  <c r="O26" i="1"/>
  <c r="M26" i="1"/>
  <c r="S26" i="1" s="1"/>
  <c r="K26" i="1"/>
  <c r="Q25" i="1"/>
  <c r="O25" i="1"/>
  <c r="M25" i="1"/>
  <c r="T25" i="1" s="1"/>
  <c r="K25" i="1"/>
  <c r="Q24" i="1"/>
  <c r="O24" i="1"/>
  <c r="M24" i="1"/>
  <c r="T24" i="1" s="1"/>
  <c r="K24" i="1"/>
  <c r="Q23" i="1"/>
  <c r="O23" i="1"/>
  <c r="M23" i="1"/>
  <c r="S23" i="1" s="1"/>
  <c r="K23" i="1"/>
  <c r="Q22" i="1"/>
  <c r="O22" i="1"/>
  <c r="M22" i="1"/>
  <c r="T22" i="1" s="1"/>
  <c r="K22" i="1"/>
  <c r="Q20" i="1"/>
  <c r="O20" i="1"/>
  <c r="M20" i="1"/>
  <c r="T20" i="1" s="1"/>
  <c r="K20" i="1"/>
  <c r="Q19" i="1"/>
  <c r="O19" i="1"/>
  <c r="M19" i="1"/>
  <c r="S19" i="1" s="1"/>
  <c r="K19" i="1"/>
  <c r="Q18" i="1"/>
  <c r="O18" i="1"/>
  <c r="M18" i="1"/>
  <c r="S18" i="1" s="1"/>
  <c r="K18" i="1"/>
  <c r="Q17" i="1"/>
  <c r="O17" i="1"/>
  <c r="M17" i="1"/>
  <c r="S17" i="1" s="1"/>
  <c r="K17" i="1"/>
  <c r="Q16" i="1"/>
  <c r="O16" i="1"/>
  <c r="M16" i="1"/>
  <c r="T16" i="1" s="1"/>
  <c r="K16" i="1"/>
  <c r="Q15" i="1"/>
  <c r="O15" i="1"/>
  <c r="M15" i="1"/>
  <c r="T15" i="1" s="1"/>
  <c r="K15" i="1"/>
  <c r="Q14" i="1"/>
  <c r="O14" i="1"/>
  <c r="M14" i="1"/>
  <c r="T14" i="1" s="1"/>
  <c r="K14" i="1"/>
  <c r="Q13" i="1"/>
  <c r="O13" i="1"/>
  <c r="M13" i="1"/>
  <c r="T13" i="1" s="1"/>
  <c r="K13" i="1"/>
  <c r="Q12" i="1"/>
  <c r="O12" i="1"/>
  <c r="M12" i="1"/>
  <c r="T12" i="1" s="1"/>
  <c r="K12" i="1"/>
  <c r="Q11" i="1"/>
  <c r="O11" i="1"/>
  <c r="M11" i="1"/>
  <c r="S11" i="1" s="1"/>
  <c r="K11" i="1"/>
  <c r="Q10" i="1"/>
  <c r="O10" i="1"/>
  <c r="M10" i="1"/>
  <c r="T10" i="1" s="1"/>
  <c r="K10" i="1"/>
  <c r="Q9" i="1"/>
  <c r="O9" i="1"/>
  <c r="M9" i="1"/>
  <c r="S9" i="1" s="1"/>
  <c r="K9" i="1"/>
  <c r="Q8" i="1"/>
  <c r="O8" i="1"/>
  <c r="M8" i="1"/>
  <c r="T8" i="1" s="1"/>
  <c r="K8" i="1"/>
  <c r="G2" i="1"/>
  <c r="S44" i="1" l="1"/>
  <c r="T9" i="1"/>
  <c r="S41" i="1"/>
  <c r="T51" i="1"/>
  <c r="S31" i="1"/>
  <c r="T18" i="1"/>
  <c r="S24" i="1"/>
  <c r="S59" i="1"/>
  <c r="S49" i="1"/>
  <c r="T11" i="1"/>
  <c r="T26" i="1"/>
  <c r="S16" i="1"/>
  <c r="T33" i="1"/>
  <c r="S14" i="1"/>
  <c r="S22" i="1"/>
  <c r="S29" i="1"/>
  <c r="S37" i="1"/>
  <c r="S12" i="1"/>
  <c r="S52" i="1"/>
  <c r="T57" i="1"/>
  <c r="T35" i="1"/>
  <c r="S42" i="1"/>
  <c r="S25" i="1"/>
  <c r="S32" i="1"/>
  <c r="S40" i="1"/>
  <c r="S50" i="1"/>
  <c r="S30" i="1"/>
  <c r="S48" i="1"/>
  <c r="T23" i="1"/>
  <c r="T38" i="1"/>
  <c r="S58" i="1"/>
  <c r="T19" i="1"/>
  <c r="T27" i="1"/>
  <c r="S10" i="1"/>
  <c r="T17" i="1"/>
  <c r="S8" i="1"/>
  <c r="S15" i="1"/>
  <c r="S13" i="1"/>
  <c r="S20" i="1"/>
  <c r="S28" i="1"/>
  <c r="S36" i="1"/>
  <c r="T45" i="1"/>
  <c r="S53" i="1"/>
  <c r="S56" i="1"/>
  <c r="T60" i="1" l="1"/>
  <c r="P61" i="1" s="1"/>
  <c r="S60" i="1"/>
  <c r="N61" i="1" s="1"/>
</calcChain>
</file>

<file path=xl/sharedStrings.xml><?xml version="1.0" encoding="utf-8"?>
<sst xmlns="http://schemas.openxmlformats.org/spreadsheetml/2006/main" count="639" uniqueCount="457">
  <si>
    <t xml:space="preserve"> </t>
  </si>
  <si>
    <t>Issue Date: 11/10/2025</t>
  </si>
  <si>
    <t>Pass Thru Value</t>
  </si>
  <si>
    <t>Commodity Processing Calculator</t>
  </si>
  <si>
    <t>District to complete column N or column P and pounds will be automatically calculated (all others locked)</t>
  </si>
  <si>
    <t>SY</t>
  </si>
  <si>
    <t>2026/2027</t>
  </si>
  <si>
    <t>Tomato Paste Totes: USDA WBSCM Item Code 100332</t>
  </si>
  <si>
    <t>MAY USE EITHER METHOD 1 OR METHOD 2</t>
  </si>
  <si>
    <t>TLW</t>
  </si>
  <si>
    <t>METHOD 1</t>
  </si>
  <si>
    <t>METHOD 2</t>
  </si>
  <si>
    <t>SEPDS Release Date</t>
  </si>
  <si>
    <t>12/4/25</t>
  </si>
  <si>
    <t xml:space="preserve">CASE SIZE  </t>
  </si>
  <si>
    <t>UNIT NET WEIGHT</t>
  </si>
  <si>
    <t xml:space="preserve"> CASE
NET
WEIGHT</t>
  </si>
  <si>
    <t>SERVINGS
PER
CASE</t>
  </si>
  <si>
    <t>SERVING
NET
WEIGHT</t>
  </si>
  <si>
    <t xml:space="preserve">        PRODUCT DESCRIPTION</t>
  </si>
  <si>
    <t>UPC CODE</t>
  </si>
  <si>
    <t>RED GOLD
ITEM NUMBER</t>
  </si>
  <si>
    <t>EST. FINISHED
CASES PER TRUCK
OF PASTE</t>
  </si>
  <si>
    <t>AMOUNT
DONATED
FOOD PER
CASE</t>
  </si>
  <si>
    <t>PASS THRU VALUE PER CASE</t>
  </si>
  <si>
    <t>EST.  ANNUAL CASES NEEDED (N)</t>
  </si>
  <si>
    <t>EST. TOTAL PASTE POUNDS NEEDED</t>
  </si>
  <si>
    <t>EST. SERVINGS NEEDED PER YEAR (P)</t>
  </si>
  <si>
    <t>NOTE 1:  USDA WBSCM Item Code 100332 / Tomato Paste For Bulk Processing.</t>
  </si>
  <si>
    <r>
      <t>CREDITING ITEMS -</t>
    </r>
    <r>
      <rPr>
        <b/>
        <i/>
        <sz val="12"/>
        <rFont val="Arial"/>
        <family val="2"/>
      </rPr>
      <t xml:space="preserve"> </t>
    </r>
    <r>
      <rPr>
        <b/>
        <sz val="12"/>
        <rFont val="Arial"/>
        <family val="2"/>
      </rPr>
      <t>Sauces &amp; Salsa -</t>
    </r>
    <r>
      <rPr>
        <b/>
        <i/>
        <sz val="12"/>
        <rFont val="Arial"/>
        <family val="2"/>
      </rPr>
      <t xml:space="preserve"> Nutritionally Enhanced, Great Tasting, Enhanced Low Sodium Formula, No HFCS, Added Tomato Paste for Better Yields &amp; Lower Cost</t>
    </r>
    <r>
      <rPr>
        <b/>
        <sz val="12"/>
        <rFont val="Arial"/>
        <family val="2"/>
      </rPr>
      <t xml:space="preserve"> </t>
    </r>
  </si>
  <si>
    <t>The Pass Thru Value (PTV) or NOI (Net Off Invoice) discount amount has been determined based on the quantity of tomato paste in the products being offered under this program. 100332 values quoted for the SY</t>
  </si>
  <si>
    <t xml:space="preserve">6 / #10 Cans </t>
  </si>
  <si>
    <t>106 oz</t>
  </si>
  <si>
    <t>39.75 lbs</t>
  </si>
  <si>
    <t>1.20 oz</t>
  </si>
  <si>
    <r>
      <t xml:space="preserve">Redpack </t>
    </r>
    <r>
      <rPr>
        <sz val="12"/>
        <rFont val="Arial"/>
        <family val="2"/>
      </rPr>
      <t>Nutritionally Enhanced Spaghetti Sauce 6 # 10 Cans</t>
    </r>
  </si>
  <si>
    <t>72940-82107</t>
  </si>
  <si>
    <t>RPKMA9E</t>
  </si>
  <si>
    <t>105 oz</t>
  </si>
  <si>
    <t>39.38 lbs</t>
  </si>
  <si>
    <t>1.50 oz</t>
  </si>
  <si>
    <r>
      <t>Redpack</t>
    </r>
    <r>
      <rPr>
        <sz val="12"/>
        <rFont val="Arial"/>
        <family val="2"/>
      </rPr>
      <t xml:space="preserve"> Nutritionally Enhanced Marinara Sauce 6 / # 10 Cans</t>
    </r>
  </si>
  <si>
    <t>72940-82206</t>
  </si>
  <si>
    <t>RPKNA9E</t>
  </si>
  <si>
    <r>
      <t>Redpack</t>
    </r>
    <r>
      <rPr>
        <sz val="12"/>
        <rFont val="Arial"/>
        <family val="2"/>
      </rPr>
      <t xml:space="preserve"> Nutritionally Enhanced Fully Prepared Pizza Sauce 6 / # 10 Cans</t>
    </r>
  </si>
  <si>
    <t>72940-81909</t>
  </si>
  <si>
    <t>RPKIL9E</t>
  </si>
  <si>
    <t>109 oz</t>
  </si>
  <si>
    <t>2.20 oz</t>
  </si>
  <si>
    <r>
      <t xml:space="preserve">Red Gold </t>
    </r>
    <r>
      <rPr>
        <sz val="12"/>
        <rFont val="Arial"/>
        <family val="2"/>
      </rPr>
      <t>Nutritionally</t>
    </r>
    <r>
      <rPr>
        <b/>
        <sz val="12"/>
        <rFont val="Arial"/>
        <family val="2"/>
      </rPr>
      <t xml:space="preserve"> </t>
    </r>
    <r>
      <rPr>
        <sz val="12"/>
        <rFont val="Arial"/>
        <family val="2"/>
      </rPr>
      <t>Enhanced</t>
    </r>
    <r>
      <rPr>
        <b/>
        <sz val="12"/>
        <rFont val="Arial"/>
        <family val="2"/>
      </rPr>
      <t xml:space="preserve"> </t>
    </r>
    <r>
      <rPr>
        <sz val="12"/>
        <rFont val="Arial"/>
        <family val="2"/>
      </rPr>
      <t>Enchilada Sauce - 6 / #10 Cans</t>
    </r>
  </si>
  <si>
    <t>72940-10094</t>
  </si>
  <si>
    <t>REDRL99</t>
  </si>
  <si>
    <t>103 oz</t>
  </si>
  <si>
    <t>38.63 lbs</t>
  </si>
  <si>
    <r>
      <t>Red Gold</t>
    </r>
    <r>
      <rPr>
        <sz val="12"/>
        <rFont val="Arial"/>
        <family val="2"/>
      </rPr>
      <t xml:space="preserve"> Nutritionally Enhanced Salsa  6 / #10 Cans</t>
    </r>
  </si>
  <si>
    <t>72940-11005</t>
  </si>
  <si>
    <t>REDSC99</t>
  </si>
  <si>
    <t>1.5 oz</t>
  </si>
  <si>
    <t>24.75 lbs</t>
  </si>
  <si>
    <r>
      <t xml:space="preserve">Red Gold </t>
    </r>
    <r>
      <rPr>
        <sz val="12"/>
        <rFont val="Arial"/>
        <family val="2"/>
      </rPr>
      <t>Salsa Dipping Cups (Nutritionally Enhanced Low Sodium)- 264 / 1.5 oz  Cups - 1/4 cup R/O Credit</t>
    </r>
  </si>
  <si>
    <t>72940-11057</t>
  </si>
  <si>
    <t>REDSCHZC264</t>
  </si>
  <si>
    <t>3.0 oz</t>
  </si>
  <si>
    <t>15.75 lbs</t>
  </si>
  <si>
    <t>3.00 oz</t>
  </si>
  <si>
    <r>
      <t xml:space="preserve">Red Gold </t>
    </r>
    <r>
      <rPr>
        <sz val="12"/>
        <rFont val="Arial"/>
        <family val="2"/>
      </rPr>
      <t>Salsa Dipping Cups (Nutritionally Enhanced Low Sodium)- 84 / 3 oz Cups - 1/2 cup R/O Credit</t>
    </r>
  </si>
  <si>
    <t>72940-11139-5</t>
  </si>
  <si>
    <t>REDSC2ZC84</t>
  </si>
  <si>
    <t>31.52 lbs</t>
  </si>
  <si>
    <r>
      <t xml:space="preserve">Red Gold </t>
    </r>
    <r>
      <rPr>
        <sz val="12"/>
        <rFont val="Arial"/>
        <family val="2"/>
      </rPr>
      <t>Salsa Dipping Cups (Nutritionally Enhanced Low Sodium)- 168 / 3 oz Cups - 1/2 cup R/O Credit</t>
    </r>
  </si>
  <si>
    <t>72940-11139-7</t>
  </si>
  <si>
    <t>REDSC2ZC168</t>
  </si>
  <si>
    <t>1.25 oz</t>
  </si>
  <si>
    <t>20.63 lbs</t>
  </si>
  <si>
    <r>
      <t xml:space="preserve">Red Gold </t>
    </r>
    <r>
      <rPr>
        <sz val="12"/>
        <rFont val="Arial"/>
        <family val="2"/>
      </rPr>
      <t>Marinara Sauce Dipping Cups (Nutritionally Enhanced Low Sodium)- 264 / 1.25 oz. Cups- 1/4 cup R/O Credit</t>
    </r>
  </si>
  <si>
    <t>72940-11058</t>
  </si>
  <si>
    <t>REDNAHZC264</t>
  </si>
  <si>
    <t>2.5 oz</t>
  </si>
  <si>
    <t>13.13 lbs</t>
  </si>
  <si>
    <t>2.50 oz</t>
  </si>
  <si>
    <r>
      <t xml:space="preserve">Red Gold </t>
    </r>
    <r>
      <rPr>
        <sz val="12"/>
        <rFont val="Arial"/>
        <family val="2"/>
      </rPr>
      <t>Marinara Sauce Dipping Cups (Nutritionally Enhanced Low Sodium)- 84 / 2.5 oz Cups - 1/2 cup R/O Credit</t>
    </r>
  </si>
  <si>
    <t>72940-82207-9</t>
  </si>
  <si>
    <t>REDNA2ZC84</t>
  </si>
  <si>
    <t>26.25 lbs</t>
  </si>
  <si>
    <r>
      <t xml:space="preserve">Red Gold </t>
    </r>
    <r>
      <rPr>
        <sz val="12"/>
        <rFont val="Arial"/>
        <family val="2"/>
      </rPr>
      <t>Marinara Sauce Dipping Cups (Nutritionally Enhanced Low Sodium)- 168 / 2.5 oz  Cups - 1/2 cup R/O Credit</t>
    </r>
  </si>
  <si>
    <t>72940-82207-1</t>
  </si>
  <si>
    <t>REDNA2ZC168</t>
  </si>
  <si>
    <t>1 oz</t>
  </si>
  <si>
    <t>15.63 lbs</t>
  </si>
  <si>
    <t>1.00 oz</t>
  </si>
  <si>
    <r>
      <t xml:space="preserve">Red Gold </t>
    </r>
    <r>
      <rPr>
        <sz val="12"/>
        <rFont val="Arial"/>
        <family val="2"/>
      </rPr>
      <t>Marinara Sauce Dunk Cups (Nutritionally Enhanced Low Sodium)- 250 / 1 oz. Cups - 1/8 cup R/O Credit</t>
    </r>
  </si>
  <si>
    <t>72940-11135</t>
  </si>
  <si>
    <t>REDNA1Z</t>
  </si>
  <si>
    <t>8.80 oz</t>
  </si>
  <si>
    <r>
      <t xml:space="preserve">Red Gold </t>
    </r>
    <r>
      <rPr>
        <sz val="12"/>
        <color rgb="FFFF0000"/>
        <rFont val="Arial"/>
        <family val="2"/>
      </rPr>
      <t>Protein Packed Pasta Sauce - Bolognese Style</t>
    </r>
  </si>
  <si>
    <t>72940-11142</t>
  </si>
  <si>
    <t>REDMDX9</t>
  </si>
  <si>
    <r>
      <t>CREDITING ITEMS -</t>
    </r>
    <r>
      <rPr>
        <b/>
        <i/>
        <sz val="12"/>
        <rFont val="Arial"/>
        <family val="2"/>
      </rPr>
      <t xml:space="preserve"> </t>
    </r>
    <r>
      <rPr>
        <b/>
        <sz val="12"/>
        <rFont val="Arial"/>
        <family val="2"/>
      </rPr>
      <t>Traditional Tomato Products / Vine Ripe (Regular) Low Sodium Items</t>
    </r>
  </si>
  <si>
    <r>
      <t>Redpack</t>
    </r>
    <r>
      <rPr>
        <sz val="12"/>
        <rFont val="Arial"/>
        <family val="2"/>
      </rPr>
      <t xml:space="preserve"> Multi Purpose Spaghetti Sauce -  6 / # 10 Cans</t>
    </r>
  </si>
  <si>
    <t>72940-82100</t>
  </si>
  <si>
    <t>RPKMA9C</t>
  </si>
  <si>
    <t>1.40 oz</t>
  </si>
  <si>
    <r>
      <t>Redpack</t>
    </r>
    <r>
      <rPr>
        <sz val="12"/>
        <rFont val="Arial"/>
        <family val="2"/>
      </rPr>
      <t xml:space="preserve"> Multi Purpose Marinara Sauce -  6 / # 10 Cans</t>
    </r>
  </si>
  <si>
    <t>72940-82200</t>
  </si>
  <si>
    <t>RPKNA99</t>
  </si>
  <si>
    <r>
      <t>Redpack</t>
    </r>
    <r>
      <rPr>
        <sz val="12"/>
        <rFont val="Arial"/>
        <family val="2"/>
      </rPr>
      <t xml:space="preserve"> Multi Purpose Marinara Sauce - 6 / Poly Pouches</t>
    </r>
  </si>
  <si>
    <t>72940-99707</t>
  </si>
  <si>
    <t>RPKNC9H</t>
  </si>
  <si>
    <r>
      <t>Redpack</t>
    </r>
    <r>
      <rPr>
        <sz val="12"/>
        <rFont val="Arial"/>
        <family val="2"/>
      </rPr>
      <t xml:space="preserve"> Fully Prepared Pizza Sauce 6 / # 10 Cans</t>
    </r>
  </si>
  <si>
    <t>72940-74886</t>
  </si>
  <si>
    <t>RPKIL9R</t>
  </si>
  <si>
    <t>1.10 oz</t>
  </si>
  <si>
    <r>
      <t xml:space="preserve">Redpack </t>
    </r>
    <r>
      <rPr>
        <sz val="12"/>
        <rFont val="Arial"/>
        <family val="2"/>
      </rPr>
      <t>Extra Heavy Pizza Sauce w/ Basil -  6 / # 10 Cans</t>
    </r>
  </si>
  <si>
    <t>72940-81903</t>
  </si>
  <si>
    <t>RPKIX99</t>
  </si>
  <si>
    <t>108 oz</t>
  </si>
  <si>
    <t>40.50 lbs</t>
  </si>
  <si>
    <t>1.30 oz</t>
  </si>
  <si>
    <r>
      <t>Redpack</t>
    </r>
    <r>
      <rPr>
        <sz val="12"/>
        <rFont val="Arial"/>
        <family val="2"/>
      </rPr>
      <t xml:space="preserve"> Sloppy Joe Sauce - 6 / # 10 Cans</t>
    </r>
  </si>
  <si>
    <t>72940-74150</t>
  </si>
  <si>
    <t>RPK1A99</t>
  </si>
  <si>
    <r>
      <t>Redpack</t>
    </r>
    <r>
      <rPr>
        <sz val="12"/>
        <rFont val="Arial"/>
        <family val="2"/>
      </rPr>
      <t xml:space="preserve"> Concentrated &amp; Crushed All Purpose Tomatoes - 6 / # 10 Cans</t>
    </r>
  </si>
  <si>
    <t>72940-81400</t>
  </si>
  <si>
    <t>RPKDX99</t>
  </si>
  <si>
    <t>111 oz</t>
  </si>
  <si>
    <t>41.63 lbs</t>
  </si>
  <si>
    <t>0.50 oz</t>
  </si>
  <si>
    <r>
      <t>Redpack</t>
    </r>
    <r>
      <rPr>
        <sz val="12"/>
        <rFont val="Arial"/>
        <family val="2"/>
      </rPr>
      <t xml:space="preserve"> Tomato Paste  - 6 / # 10 Cans</t>
    </r>
  </si>
  <si>
    <t>72940-82300</t>
  </si>
  <si>
    <t>RPKUA99</t>
  </si>
  <si>
    <r>
      <t>Redpack</t>
    </r>
    <r>
      <rPr>
        <sz val="12"/>
        <rFont val="Arial"/>
        <family val="2"/>
      </rPr>
      <t xml:space="preserve"> Tomato Sauce - 6 / # 10 Cans</t>
    </r>
  </si>
  <si>
    <t>72940-81800</t>
  </si>
  <si>
    <t>RPKHA99</t>
  </si>
  <si>
    <t>1.11 oz</t>
  </si>
  <si>
    <r>
      <t>Redpack</t>
    </r>
    <r>
      <rPr>
        <sz val="12"/>
        <rFont val="Arial"/>
        <family val="2"/>
      </rPr>
      <t xml:space="preserve"> Tomato Puree (1.06 Specific Gravity) - 6 / # 10 Cans</t>
    </r>
  </si>
  <si>
    <t>72940-81701</t>
  </si>
  <si>
    <t>RPKH69X</t>
  </si>
  <si>
    <t>2.00 oz</t>
  </si>
  <si>
    <r>
      <t>Vine Ripe</t>
    </r>
    <r>
      <rPr>
        <sz val="12"/>
        <rFont val="Arial"/>
        <family val="2"/>
      </rPr>
      <t xml:space="preserve"> Spaghetti Sauce - Low Sodium  - 6 / # 10 Cans (Sodium Reduced / No additional enhancements)</t>
    </r>
  </si>
  <si>
    <t>72940-10015</t>
  </si>
  <si>
    <t>VINMS99</t>
  </si>
  <si>
    <r>
      <t xml:space="preserve">Vine Ripe </t>
    </r>
    <r>
      <rPr>
        <sz val="12"/>
        <rFont val="Arial"/>
        <family val="2"/>
      </rPr>
      <t>Tomato Sauce - Low Sodium -  6 / # 10 Cans (Sodium Reduced / No additional enhancements)</t>
    </r>
  </si>
  <si>
    <t>72940-10052</t>
  </si>
  <si>
    <t>VINHM99</t>
  </si>
  <si>
    <r>
      <t xml:space="preserve">CONDIMENT ITEMS - Ketchup / BBQ Sauce/ Specialty Items - </t>
    </r>
    <r>
      <rPr>
        <b/>
        <i/>
        <sz val="12"/>
        <rFont val="Arial"/>
        <family val="2"/>
      </rPr>
      <t>Naturally Balanced Proprietary Formula Reduces Sodium By Up to 80%, made with sugar (no HFCS) &amp; insures GREAT TASTE !</t>
    </r>
  </si>
  <si>
    <t>9 grams</t>
  </si>
  <si>
    <t>19.84 lbs</t>
  </si>
  <si>
    <t>0.32 oz</t>
  </si>
  <si>
    <r>
      <rPr>
        <b/>
        <sz val="12"/>
        <rFont val="Arial"/>
        <family val="2"/>
      </rPr>
      <t>Red Gold</t>
    </r>
    <r>
      <rPr>
        <sz val="12"/>
        <rFont val="Arial"/>
        <family val="2"/>
      </rPr>
      <t xml:space="preserve"> Naturally Balanced Ketchup (Made w/Sugar - Enhanced Low Sodium) - 1,000 / 9 gm Foil Packets </t>
    </r>
  </si>
  <si>
    <t>72940-11584</t>
  </si>
  <si>
    <t>REDYL9G</t>
  </si>
  <si>
    <t>114 oz</t>
  </si>
  <si>
    <t>42.75 lbs</t>
  </si>
  <si>
    <t>0.60 oz</t>
  </si>
  <si>
    <r>
      <rPr>
        <b/>
        <sz val="12"/>
        <rFont val="Arial"/>
        <family val="2"/>
      </rPr>
      <t>Red Gold</t>
    </r>
    <r>
      <rPr>
        <sz val="12"/>
        <rFont val="Arial"/>
        <family val="2"/>
      </rPr>
      <t xml:space="preserve"> Naturally Balanced Ketchup (Made w/Sugar - Enhanced Low Sodium)  6/#10 Cans </t>
    </r>
  </si>
  <si>
    <t>72940-11583</t>
  </si>
  <si>
    <t>REDYL99</t>
  </si>
  <si>
    <t xml:space="preserve"> were provided by FNS via the </t>
  </si>
  <si>
    <t>28.5 lbs</t>
  </si>
  <si>
    <t>28.50 lbs</t>
  </si>
  <si>
    <r>
      <rPr>
        <b/>
        <sz val="12"/>
        <rFont val="Arial"/>
        <family val="2"/>
      </rPr>
      <t>Red Gold</t>
    </r>
    <r>
      <rPr>
        <sz val="12"/>
        <rFont val="Arial"/>
        <family val="2"/>
      </rPr>
      <t xml:space="preserve"> Naturally Balanced Ketchup (Made w/Sugar - Enhanced Low Sodium) - 1/3 gal. Bag-In-Box (Wall Rack)</t>
    </r>
  </si>
  <si>
    <t>72940-11577</t>
  </si>
  <si>
    <t>REDYL3G</t>
  </si>
  <si>
    <t>2 / 1.5 gal.  Pouches</t>
  </si>
  <si>
    <t>14.5 lbs</t>
  </si>
  <si>
    <t>29.00 lbs</t>
  </si>
  <si>
    <r>
      <rPr>
        <b/>
        <sz val="12"/>
        <rFont val="Arial"/>
        <family val="2"/>
      </rPr>
      <t>Red Gold</t>
    </r>
    <r>
      <rPr>
        <sz val="12"/>
        <rFont val="Arial"/>
        <family val="2"/>
      </rPr>
      <t xml:space="preserve"> Naturally Balanced Ketchup (Made w/Sugar - Enhanced Low Sodium)- 2/1.5 gal. Dispenser Pouch Pack** </t>
    </r>
  </si>
  <si>
    <t>72940-11550</t>
  </si>
  <si>
    <t>REDYL7D</t>
  </si>
  <si>
    <t>112.5 oz</t>
  </si>
  <si>
    <t>42.19 lbs</t>
  </si>
  <si>
    <r>
      <t xml:space="preserve">Red Gold </t>
    </r>
    <r>
      <rPr>
        <sz val="12"/>
        <rFont val="Arial"/>
        <family val="2"/>
      </rPr>
      <t>Naturally Balanced Ketchup (Made w/Sugar; Enhanced Low Sodium) - 6/#10 Jugs w/ Pump</t>
    </r>
    <r>
      <rPr>
        <b/>
        <sz val="12"/>
        <rFont val="Arial"/>
        <family val="2"/>
      </rPr>
      <t xml:space="preserve"> </t>
    </r>
  </si>
  <si>
    <t>72940-74737</t>
  </si>
  <si>
    <t>REDYL9P</t>
  </si>
  <si>
    <r>
      <rPr>
        <b/>
        <sz val="12"/>
        <rFont val="Arial"/>
        <family val="2"/>
      </rPr>
      <t>Red Gold</t>
    </r>
    <r>
      <rPr>
        <sz val="12"/>
        <rFont val="Arial"/>
        <family val="2"/>
      </rPr>
      <t xml:space="preserve"> Naturally Balanced Ketchup (Made w/Sugar - Enhanced Low Sodium)- 250 / 1 oz. Plastic Dunk Cups</t>
    </r>
  </si>
  <si>
    <t>72940-11579</t>
  </si>
  <si>
    <t>REDY51Z</t>
  </si>
  <si>
    <r>
      <rPr>
        <b/>
        <sz val="12"/>
        <rFont val="Arial"/>
        <family val="2"/>
      </rPr>
      <t>Red Gold</t>
    </r>
    <r>
      <rPr>
        <sz val="12"/>
        <rFont val="Arial"/>
        <family val="2"/>
      </rPr>
      <t xml:space="preserve"> BBQ Sauce Naturally Balanced (Made with Sugar/ Enhanced Low Sodium) 250 / 1 oz Plastic Dunk Cups </t>
    </r>
  </si>
  <si>
    <t>72940-11580</t>
  </si>
  <si>
    <t>REDOA1Z</t>
  </si>
  <si>
    <t>153 oz</t>
  </si>
  <si>
    <t>38.25 lbs</t>
  </si>
  <si>
    <t>1.26 oz</t>
  </si>
  <si>
    <r>
      <t xml:space="preserve">Red Gold </t>
    </r>
    <r>
      <rPr>
        <sz val="12"/>
        <color rgb="FFFF0000"/>
        <rFont val="Arial"/>
        <family val="2"/>
      </rPr>
      <t>BBQ Sauce Naturally Balanced (Made with Sugar/ Enhanced Low Sodium) - 4 / 153 oz Plastic Bottle</t>
    </r>
  </si>
  <si>
    <t>72940-00118</t>
  </si>
  <si>
    <t>REDOA5P</t>
  </si>
  <si>
    <t>Red Gold BBQ Sauce Naturally Balanced (Made with Sugar/ Enhanced Low Sodium) - 6/#10 Jugs with NO Pump</t>
  </si>
  <si>
    <t>72940-74739</t>
  </si>
  <si>
    <t>REDOA9PNPNEL</t>
  </si>
  <si>
    <t>29.20 lbs</t>
  </si>
  <si>
    <r>
      <rPr>
        <b/>
        <sz val="12"/>
        <rFont val="Arial"/>
        <family val="2"/>
      </rPr>
      <t>Red Gold</t>
    </r>
    <r>
      <rPr>
        <sz val="12"/>
        <rFont val="Arial"/>
        <family val="2"/>
      </rPr>
      <t xml:space="preserve"> BBQ Sauce Naturally Balanced (Made with Sugar/ Enhanced Low Sodium) 2/1.5 gal. Dispenser Pouch Pack**</t>
    </r>
  </si>
  <si>
    <t>72940-11119</t>
  </si>
  <si>
    <t>REDOA7D</t>
  </si>
  <si>
    <t>1,000 / 9 gm Portion Control</t>
  </si>
  <si>
    <r>
      <t>Red Gold</t>
    </r>
    <r>
      <rPr>
        <sz val="12"/>
        <rFont val="Arial"/>
        <family val="2"/>
      </rPr>
      <t xml:space="preserve"> Fancy Ketchup 1,000 / 9 gm Portion Control Foil Packets (Folds of Honor)</t>
    </r>
  </si>
  <si>
    <t>72940-11581</t>
  </si>
  <si>
    <t>REDY59G</t>
  </si>
  <si>
    <r>
      <t xml:space="preserve">Red Gold </t>
    </r>
    <r>
      <rPr>
        <sz val="12"/>
        <rFont val="Arial"/>
        <family val="2"/>
      </rPr>
      <t xml:space="preserve">Fancy Ketchup Made with Sugar - No HFCS 1,000 / 9 gm Portion Control Foil Packets </t>
    </r>
  </si>
  <si>
    <t>72940-11595</t>
  </si>
  <si>
    <t>REDYS9G</t>
  </si>
  <si>
    <t>7 grams</t>
  </si>
  <si>
    <t>0.25 oz</t>
  </si>
  <si>
    <r>
      <t xml:space="preserve">Red Gold </t>
    </r>
    <r>
      <rPr>
        <sz val="12"/>
        <color rgb="FFFF0000"/>
        <rFont val="Arial"/>
        <family val="2"/>
      </rPr>
      <t>Ketchup SPICY Made with Sugar - 1000 / 7 gm Portion Control Foil Packets - NEW</t>
    </r>
  </si>
  <si>
    <t>72940-44927</t>
  </si>
  <si>
    <t>REDYK7G</t>
  </si>
  <si>
    <t>115 oz</t>
  </si>
  <si>
    <t>43.13 lbs</t>
  </si>
  <si>
    <r>
      <t>Red Gold</t>
    </r>
    <r>
      <rPr>
        <sz val="12"/>
        <rFont val="Arial"/>
        <family val="2"/>
      </rPr>
      <t xml:space="preserve"> 33% Fancy Ketchup 6 / # 10 Cans </t>
    </r>
  </si>
  <si>
    <t>72940-11002</t>
  </si>
  <si>
    <t>REDY599</t>
  </si>
  <si>
    <t>6/ #10 Jugs (6 /114 oz)</t>
  </si>
  <si>
    <r>
      <t xml:space="preserve">Red Gold </t>
    </r>
    <r>
      <rPr>
        <sz val="12"/>
        <rFont val="Arial"/>
        <family val="2"/>
      </rPr>
      <t xml:space="preserve">33% Fancy Ketchup -  6/#10  Jugs with Pump </t>
    </r>
  </si>
  <si>
    <t>72940-11574</t>
  </si>
  <si>
    <t>REDY59P</t>
  </si>
  <si>
    <t xml:space="preserve"> per pound or </t>
  </si>
  <si>
    <t>6 / #10 Pouches (6 / 7 lb. 2 oz)</t>
  </si>
  <si>
    <r>
      <t>Red Gold</t>
    </r>
    <r>
      <rPr>
        <sz val="12"/>
        <rFont val="Arial"/>
        <family val="2"/>
      </rPr>
      <t xml:space="preserve"> 33% Fancy Ketchup 6 / 114 oz Pouches (6 / 7 lb. 2 oz) </t>
    </r>
  </si>
  <si>
    <t>72940-11561</t>
  </si>
  <si>
    <t>REDY572</t>
  </si>
  <si>
    <t xml:space="preserve"> NMPA notification @ </t>
  </si>
  <si>
    <t>1 / 3 gal. Bag In Box</t>
  </si>
  <si>
    <r>
      <t>Red Gold</t>
    </r>
    <r>
      <rPr>
        <sz val="12"/>
        <rFont val="Arial"/>
        <family val="2"/>
      </rPr>
      <t xml:space="preserve"> 33% Fancy Ketchup 1 / 3 gal. Bag-In-Box for Wall Rack</t>
    </r>
  </si>
  <si>
    <t>72940-11560</t>
  </si>
  <si>
    <t>REDYA3GTH</t>
  </si>
  <si>
    <t xml:space="preserve"> per truckload of paste. The corresponding Pass Through Value Discount per case for each product is indicated above.</t>
  </si>
  <si>
    <r>
      <t>Red Gold</t>
    </r>
    <r>
      <rPr>
        <sz val="12"/>
        <rFont val="Arial"/>
        <family val="2"/>
      </rPr>
      <t xml:space="preserve"> 33% Fancy Ketchup 2 / 1.5 gal. Dispenser Pouch Pack** </t>
    </r>
  </si>
  <si>
    <t>72940-11563</t>
  </si>
  <si>
    <t>REDY57D</t>
  </si>
  <si>
    <t>9 / 64 oz Plastic</t>
  </si>
  <si>
    <t>64 oz</t>
  </si>
  <si>
    <t>36.00 lbs</t>
  </si>
  <si>
    <r>
      <t xml:space="preserve">Red Gold </t>
    </r>
    <r>
      <rPr>
        <sz val="12"/>
        <rFont val="Arial"/>
        <family val="2"/>
      </rPr>
      <t xml:space="preserve">33% Fancy Ketchup 9 / 64 oz Plastic Squeeze Bottle </t>
    </r>
  </si>
  <si>
    <t>72940-11564</t>
  </si>
  <si>
    <t xml:space="preserve">REDYA64 </t>
  </si>
  <si>
    <t>31.50 lbs</t>
  </si>
  <si>
    <r>
      <t xml:space="preserve">Red Gold </t>
    </r>
    <r>
      <rPr>
        <sz val="12"/>
        <rFont val="Arial"/>
        <family val="2"/>
      </rPr>
      <t>33% Fancy Ketchup - 336 / 1.5 oz. Plastic Dunk Cups (Folds of Honor)</t>
    </r>
  </si>
  <si>
    <t>72940-74866</t>
  </si>
  <si>
    <t>REDY52ZC336</t>
  </si>
  <si>
    <r>
      <t xml:space="preserve">Red Gold </t>
    </r>
    <r>
      <rPr>
        <sz val="12"/>
        <rFont val="Arial"/>
        <family val="2"/>
      </rPr>
      <t>Mama Selita's Jalapeno Ketchup - 1,000 / 9 gm Packets</t>
    </r>
  </si>
  <si>
    <t>72940-74891</t>
  </si>
  <si>
    <t>REDYZ9G</t>
  </si>
  <si>
    <t>8 grams</t>
  </si>
  <si>
    <t>17.50 lbs</t>
  </si>
  <si>
    <t>0.28 oz</t>
  </si>
  <si>
    <r>
      <t>Huy Fong</t>
    </r>
    <r>
      <rPr>
        <sz val="12"/>
        <rFont val="Arial"/>
        <family val="2"/>
      </rPr>
      <t xml:space="preserve"> "Rooster" Original Sriracha Hot Chili Sauce Ketchup (No HFCS)  - 1000 / 8 gram Foil Packet </t>
    </r>
  </si>
  <si>
    <t>72940-11204</t>
  </si>
  <si>
    <t>HUYYW8G</t>
  </si>
  <si>
    <t>20 oz</t>
  </si>
  <si>
    <t>7.5 lbs</t>
  </si>
  <si>
    <r>
      <t>Huy Fong</t>
    </r>
    <r>
      <rPr>
        <sz val="12"/>
        <rFont val="Arial"/>
        <family val="2"/>
      </rPr>
      <t xml:space="preserve"> "Rooster" Original Sriracha Hot Chili Sauce Ketchup (No HFCS)- 6 / 20 oz Bottles</t>
    </r>
  </si>
  <si>
    <t>72940-11207</t>
  </si>
  <si>
    <t>HUYYW2RC06</t>
  </si>
  <si>
    <t>14.0 lbs</t>
  </si>
  <si>
    <t>28.00 lbs</t>
  </si>
  <si>
    <r>
      <t>Huy Fong</t>
    </r>
    <r>
      <rPr>
        <sz val="12"/>
        <rFont val="Arial"/>
        <family val="2"/>
      </rPr>
      <t xml:space="preserve"> "Rooster" Original Sriracha Hot Chili Sauce Ketchup (No HFCS)- 2 / 1.5 gal. Dispenser Pouch Pack**</t>
    </r>
  </si>
  <si>
    <t>72940-93074</t>
  </si>
  <si>
    <t>HUYYW7D</t>
  </si>
  <si>
    <t>113 oz</t>
  </si>
  <si>
    <t>42.38 lbs</t>
  </si>
  <si>
    <t xml:space="preserve">Huy Fong "Rooster" Original Sriracha Hot Chili Sauce Ketchup (No HFCS) - 6/ 113 oz Jugs with Pump </t>
  </si>
  <si>
    <t>72940-74738</t>
  </si>
  <si>
    <t>HUYYW9P</t>
  </si>
  <si>
    <t>Note: All Better Nutrition Made Simple Products Qualify for SY26/27 Cool School Café Program Points</t>
  </si>
  <si>
    <t xml:space="preserve">   TOTAL ALL ITEMS (LBS.)</t>
  </si>
  <si>
    <t>** Dispenser Program available by contacting your local foodservice broker.</t>
  </si>
  <si>
    <t>Visit www.k12tomatoes.com to download an EXCEL Version of this spreadsheet.</t>
  </si>
  <si>
    <t>TOTAL ENTITLEMENT DOLLARS ($) COMMITTED</t>
  </si>
  <si>
    <t>Redpack and Red Gold and Better Nutrition Made Simple are the registered trademarks of Red Gold, LLC., Elwood, IN  -                        Page 1 of 2 (Contact Information on Page 2)</t>
  </si>
  <si>
    <t>SCHOOL YEAR 2026/2027</t>
  </si>
  <si>
    <t>Tomato Paste Totes USDA WBSCM Item Code 100332</t>
  </si>
  <si>
    <t>GENERAL INFORMATION: FOR NET OFF INVOICE (NOI) COMMODITY PROCESSING METHOD</t>
  </si>
  <si>
    <t>The Pass Thru Value (PTV) or NOI (Net Off Invoice) discount amount has been determined based on the quantity of tomato paste in the products being offered under this program. 100332 values quoted for the SY2026/2027 were provided by FNS via the NMPA notification @ $0.6305 per pound or $25,156.95 per truckload of paste. The corresponding Pass Through Value Discount per case for each product is indicated above.</t>
  </si>
  <si>
    <r>
      <t>NOTE 2:</t>
    </r>
    <r>
      <rPr>
        <sz val="14"/>
        <rFont val="Arial"/>
        <family val="2"/>
      </rPr>
      <t xml:space="preserve"> The distributor you select to hold and manage your NOI Tomato Bank must be certified by Red Gold and approved to participate in the program by transmitting sales data on a timely basis (see </t>
    </r>
    <r>
      <rPr>
        <u/>
        <sz val="14"/>
        <color indexed="12"/>
        <rFont val="Arial"/>
        <family val="2"/>
      </rPr>
      <t xml:space="preserve">www.k12foodservice.com </t>
    </r>
    <r>
      <rPr>
        <sz val="14"/>
        <rFont val="Arial"/>
        <family val="2"/>
      </rPr>
      <t xml:space="preserve">for approved distributors).  You must have a distributor selected no later than June 1, 2026 in order to have your banks loaded by July 1, 2026.  You must also agree to view your account balance by logging on the </t>
    </r>
    <r>
      <rPr>
        <u/>
        <sz val="14"/>
        <color rgb="FF0000FF"/>
        <rFont val="Arial"/>
        <family val="2"/>
      </rPr>
      <t>www.k12foodservice.com</t>
    </r>
    <r>
      <rPr>
        <sz val="14"/>
        <rFont val="Arial"/>
        <family val="2"/>
      </rPr>
      <t xml:space="preserve"> website in order to complete sales verification and monitor balances.</t>
    </r>
  </si>
  <si>
    <r>
      <t>NOTE 3:</t>
    </r>
    <r>
      <rPr>
        <sz val="14"/>
        <rFont val="Arial"/>
        <family val="2"/>
      </rPr>
      <t xml:space="preserve"> Some states and/or cooperatives may choose to obtain their purchase commitment on 100332 via an alternative unit quantity (i.e. 40 lbs, 400 lbs, etc).  Please confirm the quantity amount being requested by your respective agency and order accordingly.   </t>
    </r>
  </si>
  <si>
    <t xml:space="preserve">How to reach us . . . . . </t>
  </si>
  <si>
    <r>
      <t>RED GOLD, LLC</t>
    </r>
    <r>
      <rPr>
        <sz val="14"/>
        <rFont val="Arial"/>
        <family val="2"/>
      </rPr>
      <t>.</t>
    </r>
  </si>
  <si>
    <t>Todd Holmes, MBA, SNS</t>
  </si>
  <si>
    <t>Laura Roberts</t>
  </si>
  <si>
    <t>Leslie Reeves</t>
  </si>
  <si>
    <t>P.O. Box 83</t>
  </si>
  <si>
    <t>National Sales Manager -</t>
  </si>
  <si>
    <t>Regional Sales Manager</t>
  </si>
  <si>
    <t xml:space="preserve">Regional Sales Manager </t>
  </si>
  <si>
    <t>Elwood, IN  46036</t>
  </si>
  <si>
    <t>Education (K12) / Non-Commercial</t>
  </si>
  <si>
    <t>Education / K12 Advisor</t>
  </si>
  <si>
    <t>Toll Free (877) 748-9798   Extension 1630</t>
  </si>
  <si>
    <t>(610) 440-0508</t>
  </si>
  <si>
    <t>765-557-5500 x 7028</t>
  </si>
  <si>
    <t>765-557-5500 xt 7018</t>
  </si>
  <si>
    <t>www.k12tomatoes.com</t>
  </si>
  <si>
    <t>tholmes@redgold.com</t>
  </si>
  <si>
    <t>lroberts@redgold.com</t>
  </si>
  <si>
    <t>lreeves@redgold.com</t>
  </si>
  <si>
    <t>www.redgold.com/red-gold-company/foodservice/k-12-school-program</t>
  </si>
  <si>
    <t>Josh Chaffin</t>
  </si>
  <si>
    <t>Danielle Meiring</t>
  </si>
  <si>
    <t>Penny Gueswel</t>
  </si>
  <si>
    <t>Jodi Batten, SNS</t>
  </si>
  <si>
    <t>Foodservice Sales Analyst - Operator Channel</t>
  </si>
  <si>
    <t>K12 Sales &amp; Bid Coordinator</t>
  </si>
  <si>
    <t xml:space="preserve">Regional Sales Manager  </t>
  </si>
  <si>
    <t>National Sales &amp; Marketing Senior Director -</t>
  </si>
  <si>
    <t>IN HQ: (877) 748-9798 Extension 1611</t>
  </si>
  <si>
    <t>IN HQ: (877) 748-9798 Extension 1209</t>
  </si>
  <si>
    <t>jchaffin@redgold.com</t>
  </si>
  <si>
    <t>dmeiring@redgold.com</t>
  </si>
  <si>
    <t>765-557-5500 xt 7005</t>
  </si>
  <si>
    <t>(512) 261-5060</t>
  </si>
  <si>
    <t>pgueswel@redgold.com</t>
  </si>
  <si>
    <t>jbatten@redgold.com</t>
  </si>
  <si>
    <t xml:space="preserve"> Broker Contact Information . . . .  </t>
  </si>
  <si>
    <t xml:space="preserve">   Address:  </t>
  </si>
  <si>
    <t>Phone:</t>
  </si>
  <si>
    <t xml:space="preserve"> Name:</t>
  </si>
  <si>
    <t>City/State/Zip</t>
  </si>
  <si>
    <t>Other:</t>
  </si>
  <si>
    <t>Company:</t>
  </si>
  <si>
    <t>Email:</t>
  </si>
  <si>
    <t>Fax:</t>
  </si>
  <si>
    <t>Redpack and Red Gold and Better Nutrition Made Simple are the registered trademarks of Red Gold, LLC., Elwood, IN  -                        Page 2 of 2 (Calculator on Page 1)</t>
  </si>
  <si>
    <t xml:space="preserve">Commodity Processing Program  </t>
  </si>
  <si>
    <t>ELIGIBLE DISTRIBUTOR BRANDS AND PRODUCTS: KETCHUP ONLY</t>
  </si>
  <si>
    <t>PRODUCT DESCRIPTION - Distributor Brand (Produced Exclusively By Red Gold)</t>
  </si>
  <si>
    <t xml:space="preserve">    RED GOLD           ITEM NUMBER</t>
  </si>
  <si>
    <t>RG EQUIVALENT 
ITEM NUMBER</t>
  </si>
  <si>
    <t>Amount of Donated Food Per Case</t>
  </si>
  <si>
    <t>Pass Thru Value Per Case</t>
  </si>
  <si>
    <t>115 oz.</t>
  </si>
  <si>
    <r>
      <t xml:space="preserve">Chef Mark / IMA </t>
    </r>
    <r>
      <rPr>
        <sz val="12"/>
        <rFont val="Arial"/>
        <family val="2"/>
      </rPr>
      <t xml:space="preserve">33% Fancy Ketchup 6 / #10 Cans  </t>
    </r>
  </si>
  <si>
    <t>22486-10017</t>
  </si>
  <si>
    <t>CHFY599</t>
  </si>
  <si>
    <t>114 oz.</t>
  </si>
  <si>
    <r>
      <t xml:space="preserve">Chef Mark / IMA </t>
    </r>
    <r>
      <rPr>
        <sz val="12"/>
        <rFont val="Arial"/>
        <family val="2"/>
      </rPr>
      <t>33% Fancy Ketchup 6 / 114 oz. Pouches (6 / 7 lb. 2 oz.)</t>
    </r>
  </si>
  <si>
    <t xml:space="preserve">22486-10078 </t>
  </si>
  <si>
    <t>CHFY572</t>
  </si>
  <si>
    <t>464 oz.</t>
  </si>
  <si>
    <r>
      <t>Chef Mark / IMA</t>
    </r>
    <r>
      <rPr>
        <sz val="12"/>
        <rFont val="Arial"/>
        <family val="2"/>
      </rPr>
      <t xml:space="preserve"> 33% Fancy Ketchup 1 / 3 gal. Bag-In-Box</t>
    </r>
  </si>
  <si>
    <t>22486-10018</t>
  </si>
  <si>
    <t>CHFYA3G</t>
  </si>
  <si>
    <r>
      <t xml:space="preserve">Culinary Secrets / IMA </t>
    </r>
    <r>
      <rPr>
        <sz val="12"/>
        <rFont val="Arial"/>
        <family val="2"/>
      </rPr>
      <t>33% Fancy Ketchup  6 / 114 oz. Pouches (6 / 7 lb. 2 oz.)</t>
    </r>
  </si>
  <si>
    <t>22486-10078</t>
  </si>
  <si>
    <t>CULY572</t>
  </si>
  <si>
    <t>14.5 lbs.</t>
  </si>
  <si>
    <r>
      <t xml:space="preserve">Culinary Secrets / IMA </t>
    </r>
    <r>
      <rPr>
        <sz val="12"/>
        <rFont val="Arial"/>
        <family val="2"/>
      </rPr>
      <t>33% Fancy Ketchup 2 / 1.5 gal. Pouches</t>
    </r>
  </si>
  <si>
    <t>22486-18146</t>
  </si>
  <si>
    <t>CULY57D</t>
  </si>
  <si>
    <r>
      <t xml:space="preserve">Culinary Secrets / IMA </t>
    </r>
    <r>
      <rPr>
        <sz val="12"/>
        <rFont val="Arial"/>
        <family val="2"/>
      </rPr>
      <t>33% Fancy Ketchup 6 / #10 Cans</t>
    </r>
  </si>
  <si>
    <t>CULY599</t>
  </si>
  <si>
    <r>
      <t xml:space="preserve">Culinary Secrets / IMA </t>
    </r>
    <r>
      <rPr>
        <sz val="12"/>
        <rFont val="Arial"/>
        <family val="2"/>
      </rPr>
      <t>33% Fancy Ketchup 1,000 / 9 gm Portion Control</t>
    </r>
  </si>
  <si>
    <t>22486-18086</t>
  </si>
  <si>
    <t>CULY59G</t>
  </si>
  <si>
    <r>
      <t xml:space="preserve">Culinary Secrets / IMA </t>
    </r>
    <r>
      <rPr>
        <sz val="12"/>
        <rFont val="Arial"/>
        <family val="2"/>
      </rPr>
      <t xml:space="preserve">33% Fancy Ketchup 6 / 114 oz. Jugs </t>
    </r>
  </si>
  <si>
    <t>22486-18145</t>
  </si>
  <si>
    <t>CULY59P</t>
  </si>
  <si>
    <r>
      <t xml:space="preserve">Culinary Secrets / IMA </t>
    </r>
    <r>
      <rPr>
        <sz val="12"/>
        <rFont val="Arial"/>
        <family val="2"/>
      </rPr>
      <t>33% Fancy Ketchup 1 / 3 gal. Bag-In-Box</t>
    </r>
  </si>
  <si>
    <t>CULYA3G</t>
  </si>
  <si>
    <r>
      <t xml:space="preserve">GFS / Brickman's </t>
    </r>
    <r>
      <rPr>
        <sz val="12"/>
        <rFont val="Arial"/>
        <family val="2"/>
      </rPr>
      <t>33% Fancy Ketchup 1,000 / 9 gm Portion Control</t>
    </r>
  </si>
  <si>
    <t>93901-82080</t>
  </si>
  <si>
    <t>BRCY59G</t>
  </si>
  <si>
    <r>
      <t xml:space="preserve">GFS / Brickman's </t>
    </r>
    <r>
      <rPr>
        <sz val="12"/>
        <rFont val="Arial"/>
        <family val="2"/>
      </rPr>
      <t>33% Fancy Ketchup 6 / # 10 Cans</t>
    </r>
  </si>
  <si>
    <t>93901-82078</t>
  </si>
  <si>
    <t>BRCY599</t>
  </si>
  <si>
    <r>
      <t>GFS / Brickman's</t>
    </r>
    <r>
      <rPr>
        <sz val="12"/>
        <rFont val="Arial"/>
        <family val="2"/>
      </rPr>
      <t xml:space="preserve"> 33% Fancy Ketchup 1 / 3 gal. Bag-In-Box</t>
    </r>
  </si>
  <si>
    <t>93901-82074</t>
  </si>
  <si>
    <t>BRCYA3G</t>
  </si>
  <si>
    <r>
      <t xml:space="preserve">GFS / Brickman's </t>
    </r>
    <r>
      <rPr>
        <sz val="12"/>
        <rFont val="Arial"/>
        <family val="2"/>
      </rPr>
      <t>33% Fancy Ketchup 6/ 114 oz. Jugs</t>
    </r>
  </si>
  <si>
    <t>93901-82079</t>
  </si>
  <si>
    <t>BRCY59P</t>
  </si>
  <si>
    <r>
      <t xml:space="preserve">GFS / Brickman's </t>
    </r>
    <r>
      <rPr>
        <sz val="12"/>
        <rFont val="Arial"/>
        <family val="2"/>
      </rPr>
      <t>33% Fancy Ketchup 2 / 1.5 gal. Pouches</t>
    </r>
  </si>
  <si>
    <t>93901-82083</t>
  </si>
  <si>
    <t>BRCY57D</t>
  </si>
  <si>
    <r>
      <t xml:space="preserve">Gourmet Table / UniPro </t>
    </r>
    <r>
      <rPr>
        <sz val="12"/>
        <rFont val="Arial"/>
        <family val="2"/>
      </rPr>
      <t>33% Fancy Ketchup 1,000 / 9 gm Portion Control</t>
    </r>
  </si>
  <si>
    <t>48001-23052</t>
  </si>
  <si>
    <t>GOTY59G</t>
  </si>
  <si>
    <r>
      <t xml:space="preserve">Gourmet Table / UniPro </t>
    </r>
    <r>
      <rPr>
        <sz val="12"/>
        <rFont val="Arial"/>
        <family val="2"/>
      </rPr>
      <t xml:space="preserve">33% Fancy Ketchup  6 / #10 Cans </t>
    </r>
  </si>
  <si>
    <t>41560-16333</t>
  </si>
  <si>
    <t>GOTY599</t>
  </si>
  <si>
    <r>
      <t xml:space="preserve">Gourmet Table / UniPro </t>
    </r>
    <r>
      <rPr>
        <sz val="12"/>
        <rFont val="Arial"/>
        <family val="2"/>
      </rPr>
      <t>33% Fancy Ketchup 1 / 3 gal. Bag-In-Box</t>
    </r>
  </si>
  <si>
    <t>41560-16334</t>
  </si>
  <si>
    <t>GOTYA3G</t>
  </si>
  <si>
    <r>
      <t xml:space="preserve">House Recipe / SYSCO </t>
    </r>
    <r>
      <rPr>
        <sz val="12"/>
        <rFont val="Arial"/>
        <family val="2"/>
      </rPr>
      <t>33% Fancy Ketchup 1,000 / 9 gm Portion Control</t>
    </r>
  </si>
  <si>
    <t>76865-54159</t>
  </si>
  <si>
    <t>HOUY59G</t>
  </si>
  <si>
    <t>64 oz.</t>
  </si>
  <si>
    <r>
      <t xml:space="preserve">House Recipe / SYSCO </t>
    </r>
    <r>
      <rPr>
        <sz val="12"/>
        <rFont val="Arial"/>
        <family val="2"/>
      </rPr>
      <t>33% Fancy Ketchup 9 / 64 oz Plastic Bottle with Pump</t>
    </r>
  </si>
  <si>
    <t>74865-86368</t>
  </si>
  <si>
    <t>HOUYA64</t>
  </si>
  <si>
    <t>REDYA64</t>
  </si>
  <si>
    <r>
      <t xml:space="preserve">House Recipe / SYSCO </t>
    </r>
    <r>
      <rPr>
        <sz val="12"/>
        <rFont val="Arial"/>
        <family val="2"/>
      </rPr>
      <t xml:space="preserve">33% Fancy Ketchup 6 / #10 Cans </t>
    </r>
  </si>
  <si>
    <t>74865-27267</t>
  </si>
  <si>
    <t>HOUY599</t>
  </si>
  <si>
    <r>
      <t xml:space="preserve">House Recipe / SYSCO </t>
    </r>
    <r>
      <rPr>
        <sz val="12"/>
        <rFont val="Arial"/>
        <family val="2"/>
      </rPr>
      <t xml:space="preserve">33% Fancy Ketchup 6 / 114 oz. Jugs  </t>
    </r>
  </si>
  <si>
    <t>34730-05834</t>
  </si>
  <si>
    <t>HOUY59P</t>
  </si>
  <si>
    <r>
      <t xml:space="preserve">House Recipe / SYSCO </t>
    </r>
    <r>
      <rPr>
        <sz val="12"/>
        <rFont val="Arial"/>
        <family val="2"/>
      </rPr>
      <t>33% Fancy Ketchup 6 / 114 oz. Pouches (6 / 7 lb. 2 oz.)</t>
    </r>
  </si>
  <si>
    <t>74865-52651</t>
  </si>
  <si>
    <t>HOUY572</t>
  </si>
  <si>
    <r>
      <t>House Recipe / SYSCO</t>
    </r>
    <r>
      <rPr>
        <sz val="12"/>
        <rFont val="Arial"/>
        <family val="2"/>
      </rPr>
      <t xml:space="preserve"> 33% Fancy Ketchup 1 / 3 gal. Bag-In-Box</t>
    </r>
  </si>
  <si>
    <t>74865-57908</t>
  </si>
  <si>
    <t>HOUYA3G</t>
  </si>
  <si>
    <r>
      <t xml:space="preserve">Monarch / USF </t>
    </r>
    <r>
      <rPr>
        <sz val="12"/>
        <rFont val="Arial"/>
        <family val="2"/>
      </rPr>
      <t>33%</t>
    </r>
    <r>
      <rPr>
        <b/>
        <sz val="12"/>
        <rFont val="Arial"/>
        <family val="2"/>
      </rPr>
      <t xml:space="preserve"> </t>
    </r>
    <r>
      <rPr>
        <sz val="12"/>
        <rFont val="Arial"/>
        <family val="2"/>
      </rPr>
      <t xml:space="preserve">Fancy Ketchup 6 / #10 Cans </t>
    </r>
  </si>
  <si>
    <t>58108-04026</t>
  </si>
  <si>
    <t>MOLY59F</t>
  </si>
  <si>
    <r>
      <t xml:space="preserve">Monarch / USF </t>
    </r>
    <r>
      <rPr>
        <sz val="12"/>
        <rFont val="Arial"/>
        <family val="2"/>
      </rPr>
      <t xml:space="preserve">33% Fancy Ketchup 6 / 114 oz. Jugs  </t>
    </r>
  </si>
  <si>
    <t>58108-37388</t>
  </si>
  <si>
    <t>MOLY59P</t>
  </si>
  <si>
    <r>
      <t xml:space="preserve">Monarch / USF </t>
    </r>
    <r>
      <rPr>
        <sz val="12"/>
        <rFont val="Arial"/>
        <family val="2"/>
      </rPr>
      <t xml:space="preserve">33% Fancy Ketchup 6/114 oz. Pouches </t>
    </r>
    <r>
      <rPr>
        <sz val="11"/>
        <rFont val="Arial"/>
        <family val="2"/>
      </rPr>
      <t>(6/7 lb 2 oz)</t>
    </r>
  </si>
  <si>
    <t>58108-23060</t>
  </si>
  <si>
    <t>MOLY572</t>
  </si>
  <si>
    <r>
      <t xml:space="preserve">Monarch / USF </t>
    </r>
    <r>
      <rPr>
        <sz val="12"/>
        <rFont val="Arial"/>
        <family val="2"/>
      </rPr>
      <t>33% Fancy Ketchup 1 / 3 gal. Bag-In-Box</t>
    </r>
  </si>
  <si>
    <t>58108-05143</t>
  </si>
  <si>
    <t>MOLYA3G</t>
  </si>
  <si>
    <r>
      <t xml:space="preserve">Monarch / USF </t>
    </r>
    <r>
      <rPr>
        <sz val="12"/>
        <rFont val="Arial"/>
        <family val="2"/>
      </rPr>
      <t>33% Fancy Ketchup 2 / 1.5 gal. Pouches</t>
    </r>
  </si>
  <si>
    <t xml:space="preserve"> 58108-43693 </t>
  </si>
  <si>
    <t>MOLY57D</t>
  </si>
  <si>
    <r>
      <t xml:space="preserve">Monarch / USF </t>
    </r>
    <r>
      <rPr>
        <sz val="12"/>
        <rFont val="Arial"/>
        <family val="2"/>
      </rPr>
      <t>33% Fancy Ketchup 1,000 / 9 gm Portion Control</t>
    </r>
  </si>
  <si>
    <t>58108-03659</t>
  </si>
  <si>
    <t>MOLY59G</t>
  </si>
  <si>
    <t>1 oz.</t>
  </si>
  <si>
    <r>
      <t xml:space="preserve">Monarch / USFS </t>
    </r>
    <r>
      <rPr>
        <sz val="12"/>
        <rFont val="Arial"/>
        <family val="2"/>
      </rPr>
      <t>33% Fancy Ketchup 250 / 1 oz. Plastic Dunk Cups</t>
    </r>
  </si>
  <si>
    <t>58108-59924</t>
  </si>
  <si>
    <t>MOLY51Z</t>
  </si>
  <si>
    <r>
      <t xml:space="preserve">Restaurant Pride Superior / FAB </t>
    </r>
    <r>
      <rPr>
        <sz val="12"/>
        <rFont val="Arial"/>
        <family val="2"/>
      </rPr>
      <t>33% Fancy Ketchup 1 / 3 gal. Bag-In-Box</t>
    </r>
  </si>
  <si>
    <t>48200-45339</t>
  </si>
  <si>
    <t>FRUYA3G</t>
  </si>
  <si>
    <r>
      <t xml:space="preserve">Restaurant Pride Superior / FAB </t>
    </r>
    <r>
      <rPr>
        <sz val="12"/>
        <rFont val="Arial"/>
        <family val="2"/>
      </rPr>
      <t>33% Fancy Ketchup 1,000 / 9 gm PC</t>
    </r>
  </si>
  <si>
    <t>48200-58484</t>
  </si>
  <si>
    <t>FRUY59G</t>
  </si>
  <si>
    <r>
      <t xml:space="preserve">Restaurant Pride Superior / FAB </t>
    </r>
    <r>
      <rPr>
        <sz val="12"/>
        <rFont val="Arial"/>
        <family val="2"/>
      </rPr>
      <t>33% Fancy Ketchup 6 / #10 Cans</t>
    </r>
    <r>
      <rPr>
        <b/>
        <sz val="12"/>
        <rFont val="Arial"/>
        <family val="2"/>
      </rPr>
      <t xml:space="preserve"> </t>
    </r>
  </si>
  <si>
    <t>48200-38550</t>
  </si>
  <si>
    <t>FRUY599</t>
  </si>
  <si>
    <r>
      <t xml:space="preserve">West Creek / Performance FS </t>
    </r>
    <r>
      <rPr>
        <sz val="12"/>
        <rFont val="Arial"/>
        <family val="2"/>
      </rPr>
      <t xml:space="preserve">33% Fancy Ketchup 6 / #10 Cans </t>
    </r>
  </si>
  <si>
    <t>06795-02538</t>
  </si>
  <si>
    <t>WETY599</t>
  </si>
  <si>
    <r>
      <t xml:space="preserve">West Creek / Performance FS </t>
    </r>
    <r>
      <rPr>
        <sz val="12"/>
        <rFont val="Arial"/>
        <family val="2"/>
      </rPr>
      <t xml:space="preserve">33% Fancy Ketchup 6 /114 oz. Pouches </t>
    </r>
    <r>
      <rPr>
        <sz val="11"/>
        <rFont val="Arial"/>
        <family val="2"/>
      </rPr>
      <t>(6/7 lb 2 oz)</t>
    </r>
  </si>
  <si>
    <t>06795-04284</t>
  </si>
  <si>
    <t>WETY572</t>
  </si>
  <si>
    <r>
      <t xml:space="preserve">West Creek / Performance FS </t>
    </r>
    <r>
      <rPr>
        <sz val="12"/>
        <rFont val="Arial"/>
        <family val="2"/>
      </rPr>
      <t>33% Fancy Ketchup 1 / 3 gal. Bag-In-Box</t>
    </r>
  </si>
  <si>
    <t>06795-02540</t>
  </si>
  <si>
    <t>WETYA3GPST</t>
  </si>
  <si>
    <r>
      <t xml:space="preserve">West Creek / Performance FS </t>
    </r>
    <r>
      <rPr>
        <sz val="12"/>
        <rFont val="Arial"/>
        <family val="2"/>
      </rPr>
      <t>Fancy Ketchup 6/114 oz. Jugs</t>
    </r>
  </si>
  <si>
    <t>06795-46171</t>
  </si>
  <si>
    <t>WETY59P</t>
  </si>
  <si>
    <r>
      <t xml:space="preserve">1906 / Ben E. Keith </t>
    </r>
    <r>
      <rPr>
        <sz val="12"/>
        <rFont val="Arial"/>
        <family val="2"/>
      </rPr>
      <t xml:space="preserve">33% Fancy Ketchup 1,000 / 9 gm Portion Control </t>
    </r>
  </si>
  <si>
    <t>46045-06704</t>
  </si>
  <si>
    <t>NITY59G</t>
  </si>
  <si>
    <r>
      <t xml:space="preserve">1906 / Ben E. Keith </t>
    </r>
    <r>
      <rPr>
        <sz val="12"/>
        <rFont val="Arial"/>
        <family val="2"/>
      </rPr>
      <t>33% Fancy Ketchup 6 / #10 Cans</t>
    </r>
  </si>
  <si>
    <t>45045-06837</t>
  </si>
  <si>
    <t>NITY599</t>
  </si>
  <si>
    <r>
      <t xml:space="preserve">1906 / Ben E. Keith </t>
    </r>
    <r>
      <rPr>
        <sz val="12"/>
        <rFont val="Arial"/>
        <family val="2"/>
      </rPr>
      <t>33% Fancy Ketchup 6 / 114 oz Jugs</t>
    </r>
  </si>
  <si>
    <t>46045-06961</t>
  </si>
  <si>
    <t>NITY59P</t>
  </si>
  <si>
    <r>
      <t xml:space="preserve">Heritage Harvest / Springfield Grocery </t>
    </r>
    <r>
      <rPr>
        <sz val="12"/>
        <rFont val="Arial"/>
        <family val="2"/>
      </rPr>
      <t>Ketchup Fancy 1000 / 9 gm Portion Control</t>
    </r>
  </si>
  <si>
    <t>60013-14662</t>
  </si>
  <si>
    <t>HETY59G</t>
  </si>
  <si>
    <t>Redpack and Red Gold and Better Nutrition Made Simple are the registered trademarks of Red Gold, LLC., Elwood,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</si>
</sst>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0.00_);[Red]\(&quot;$&quot;#,##0.00\)"/>
    <numFmt numFmtId="44" formatCode="_(&quot;$&quot;* #,##0.00_);_(&quot;$&quot;* \(#,##0.00\);_(&quot;$&quot;* &quot;-&quot;??_);_(@_)"/>
    <numFmt numFmtId="43" formatCode="_(* #,##0.00_);_(* \(#,##0.00\);_(* &quot;-&quot;??_);_(@_)"/>
    <numFmt numFmtId="164" formatCode="&quot;$&quot;#,##0.0000_);[Red]\(&quot;$&quot;#,##0.0000\)"/>
    <numFmt numFmtId="165" formatCode="0.0"/>
    <numFmt numFmtId="166" formatCode="_(* #,##0_);_(* \(#,##0\);_(* &quot;-&quot;??_);_(@_)"/>
    <numFmt numFmtId="167" formatCode="[&lt;=9999999]###\-####;\(###\)\ ###\-####"/>
    <numFmt numFmtId="168" formatCode="&quot;$&quot;#,##0.00"/>
  </numFmts>
  <fonts count="39" x14ac:knownFonts="1">
    <font>
      <sz val="11"/>
      <color theme="1"/>
      <name val="Calibri"/>
      <family val="2"/>
      <scheme val="minor"/>
    </font>
    <font>
      <sz val="10"/>
      <name val="Arial"/>
      <family val="2"/>
    </font>
    <font>
      <sz val="9"/>
      <name val="Arial"/>
      <family val="2"/>
    </font>
    <font>
      <sz val="10"/>
      <color theme="0"/>
      <name val="Arial"/>
      <family val="2"/>
    </font>
    <font>
      <sz val="20"/>
      <name val="Arial Black"/>
      <family val="2"/>
    </font>
    <font>
      <b/>
      <sz val="16"/>
      <name val="Arial"/>
      <family val="2"/>
    </font>
    <font>
      <sz val="18"/>
      <name val="Arial Black"/>
      <family val="2"/>
    </font>
    <font>
      <b/>
      <sz val="10"/>
      <name val="Arial"/>
      <family val="2"/>
    </font>
    <font>
      <sz val="16"/>
      <color rgb="FFFF0000"/>
      <name val="Arial Black"/>
      <family val="2"/>
    </font>
    <font>
      <sz val="16"/>
      <name val="Arial Black"/>
      <family val="2"/>
    </font>
    <font>
      <i/>
      <sz val="10"/>
      <name val="Arial"/>
      <family val="2"/>
    </font>
    <font>
      <b/>
      <sz val="8"/>
      <name val="Arial"/>
      <family val="2"/>
    </font>
    <font>
      <b/>
      <i/>
      <sz val="12"/>
      <color indexed="10"/>
      <name val="Arial"/>
      <family val="2"/>
    </font>
    <font>
      <i/>
      <sz val="10"/>
      <color theme="0"/>
      <name val="Arial"/>
      <family val="2"/>
    </font>
    <font>
      <b/>
      <sz val="12"/>
      <name val="Arial"/>
      <family val="2"/>
    </font>
    <font>
      <b/>
      <sz val="11"/>
      <name val="Arial"/>
      <family val="2"/>
    </font>
    <font>
      <b/>
      <i/>
      <sz val="10"/>
      <name val="Arial"/>
      <family val="2"/>
    </font>
    <font>
      <b/>
      <i/>
      <sz val="11"/>
      <name val="Arial"/>
      <family val="2"/>
    </font>
    <font>
      <sz val="12"/>
      <name val="Arial"/>
      <family val="2"/>
    </font>
    <font>
      <b/>
      <sz val="12"/>
      <color theme="0"/>
      <name val="Arial"/>
      <family val="2"/>
    </font>
    <font>
      <b/>
      <i/>
      <sz val="12"/>
      <name val="Arial"/>
      <family val="2"/>
    </font>
    <font>
      <b/>
      <sz val="12"/>
      <color rgb="FFFF0000"/>
      <name val="Arial"/>
      <family val="2"/>
    </font>
    <font>
      <sz val="12"/>
      <color rgb="FFFF0000"/>
      <name val="Arial"/>
      <family val="2"/>
    </font>
    <font>
      <sz val="11"/>
      <name val="Arial"/>
      <family val="2"/>
    </font>
    <font>
      <sz val="11"/>
      <color theme="0"/>
      <name val="Arial"/>
      <family val="2"/>
    </font>
    <font>
      <sz val="12"/>
      <color theme="0"/>
      <name val="Arial"/>
      <family val="2"/>
    </font>
    <font>
      <b/>
      <sz val="14"/>
      <name val="Arial"/>
      <family val="2"/>
    </font>
    <font>
      <sz val="14"/>
      <name val="Arial"/>
      <family val="2"/>
    </font>
    <font>
      <sz val="10"/>
      <color theme="0" tint="-0.249977111117893"/>
      <name val="Arial"/>
      <family val="2"/>
    </font>
    <font>
      <u/>
      <sz val="14"/>
      <color indexed="12"/>
      <name val="Arial"/>
      <family val="2"/>
    </font>
    <font>
      <u/>
      <sz val="14"/>
      <color rgb="FF0000FF"/>
      <name val="Arial"/>
      <family val="2"/>
    </font>
    <font>
      <u/>
      <sz val="10"/>
      <color indexed="12"/>
      <name val="Arial"/>
      <family val="2"/>
    </font>
    <font>
      <b/>
      <sz val="20"/>
      <name val="Arial"/>
      <family val="2"/>
    </font>
    <font>
      <b/>
      <u/>
      <sz val="14"/>
      <color indexed="12"/>
      <name val="Arial"/>
      <family val="2"/>
    </font>
    <font>
      <b/>
      <sz val="16"/>
      <name val="Arial Black"/>
      <family val="2"/>
    </font>
    <font>
      <sz val="14"/>
      <color rgb="FFFF0000"/>
      <name val="Arial Black"/>
      <family val="2"/>
    </font>
    <font>
      <b/>
      <sz val="10"/>
      <color theme="0"/>
      <name val="Arial"/>
      <family val="2"/>
    </font>
    <font>
      <sz val="16"/>
      <name val="Arial"/>
      <family val="2"/>
    </font>
    <font>
      <b/>
      <sz val="12"/>
      <color indexed="10"/>
      <name val="Arial"/>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indexed="13"/>
        <bgColor indexed="64"/>
      </patternFill>
    </fill>
    <fill>
      <patternFill patternType="solid">
        <fgColor indexed="22"/>
        <bgColor indexed="64"/>
      </patternFill>
    </fill>
    <fill>
      <patternFill patternType="solid">
        <fgColor indexed="10"/>
        <bgColor indexed="64"/>
      </patternFill>
    </fill>
  </fills>
  <borders count="4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31" fillId="0" borderId="0" applyNumberFormat="0" applyFill="0" applyBorder="0" applyAlignment="0" applyProtection="0">
      <alignment vertical="top"/>
      <protection locked="0"/>
    </xf>
  </cellStyleXfs>
  <cellXfs count="375">
    <xf numFmtId="0" fontId="0" fillId="0" borderId="0" xfId="0"/>
    <xf numFmtId="0" fontId="1" fillId="2" borderId="0" xfId="3" applyFill="1"/>
    <xf numFmtId="0" fontId="1" fillId="2" borderId="0" xfId="3" applyFill="1" applyAlignment="1">
      <alignment horizontal="left" wrapText="1"/>
    </xf>
    <xf numFmtId="0" fontId="1" fillId="2" borderId="0" xfId="3" applyFill="1" applyAlignment="1">
      <alignment horizontal="center"/>
    </xf>
    <xf numFmtId="0" fontId="1" fillId="2" borderId="0" xfId="3" applyFill="1" applyAlignment="1">
      <alignment horizontal="right"/>
    </xf>
    <xf numFmtId="0" fontId="1" fillId="3" borderId="0" xfId="3" applyFill="1"/>
    <xf numFmtId="0" fontId="1" fillId="3" borderId="0" xfId="3" applyFill="1" applyAlignment="1">
      <alignment horizontal="center"/>
    </xf>
    <xf numFmtId="0" fontId="1" fillId="3" borderId="0" xfId="3" applyFill="1" applyAlignment="1">
      <alignment horizontal="left"/>
    </xf>
    <xf numFmtId="2" fontId="1" fillId="3" borderId="0" xfId="3" applyNumberFormat="1" applyFill="1"/>
    <xf numFmtId="2" fontId="2" fillId="3" borderId="0" xfId="3" applyNumberFormat="1" applyFont="1" applyFill="1" applyAlignment="1">
      <alignment horizontal="right" vertical="center" wrapText="1"/>
    </xf>
    <xf numFmtId="0" fontId="1" fillId="4" borderId="0" xfId="3" applyFill="1"/>
    <xf numFmtId="0" fontId="1" fillId="0" borderId="0" xfId="3" applyAlignment="1">
      <alignment horizontal="left"/>
    </xf>
    <xf numFmtId="0" fontId="3" fillId="0" borderId="0" xfId="3" applyFont="1" applyAlignment="1">
      <alignment horizontal="left"/>
    </xf>
    <xf numFmtId="0" fontId="1" fillId="0" borderId="0" xfId="3"/>
    <xf numFmtId="0" fontId="1" fillId="3" borderId="0" xfId="3" applyFill="1" applyAlignment="1">
      <alignment vertical="center"/>
    </xf>
    <xf numFmtId="0" fontId="1" fillId="2" borderId="0" xfId="3" applyFill="1" applyAlignment="1">
      <alignment vertical="center"/>
    </xf>
    <xf numFmtId="0" fontId="1" fillId="3" borderId="0" xfId="3" applyFill="1" applyAlignment="1">
      <alignment horizontal="center" vertical="center"/>
    </xf>
    <xf numFmtId="0" fontId="1" fillId="3" borderId="0" xfId="3" applyFill="1" applyAlignment="1">
      <alignment horizontal="left" vertical="center"/>
    </xf>
    <xf numFmtId="0" fontId="9" fillId="3" borderId="0" xfId="3" applyFont="1" applyFill="1" applyAlignment="1">
      <alignment vertical="center"/>
    </xf>
    <xf numFmtId="0" fontId="9" fillId="3" borderId="0" xfId="3" applyFont="1" applyFill="1" applyAlignment="1">
      <alignment horizontal="center" vertical="center"/>
    </xf>
    <xf numFmtId="0" fontId="9" fillId="0" borderId="0" xfId="3" applyFont="1" applyAlignment="1">
      <alignment vertical="center"/>
    </xf>
    <xf numFmtId="0" fontId="10" fillId="2" borderId="0" xfId="3" applyFont="1" applyFill="1"/>
    <xf numFmtId="0" fontId="10" fillId="2" borderId="0" xfId="3" applyFont="1" applyFill="1" applyAlignment="1">
      <alignment horizontal="left" wrapText="1"/>
    </xf>
    <xf numFmtId="0" fontId="1" fillId="3" borderId="0" xfId="3" applyFill="1" applyAlignment="1">
      <alignment horizontal="right"/>
    </xf>
    <xf numFmtId="0" fontId="11" fillId="3" borderId="0" xfId="3" applyFont="1" applyFill="1" applyAlignment="1">
      <alignment horizontal="center" wrapText="1"/>
    </xf>
    <xf numFmtId="0" fontId="10" fillId="3" borderId="0" xfId="3" applyFont="1" applyFill="1"/>
    <xf numFmtId="0" fontId="10" fillId="3" borderId="0" xfId="3" applyFont="1" applyFill="1" applyAlignment="1">
      <alignment horizontal="center"/>
    </xf>
    <xf numFmtId="0" fontId="10" fillId="3" borderId="0" xfId="3" applyFont="1" applyFill="1" applyAlignment="1">
      <alignment horizontal="left"/>
    </xf>
    <xf numFmtId="0" fontId="10" fillId="4" borderId="0" xfId="3" applyFont="1" applyFill="1"/>
    <xf numFmtId="0" fontId="10" fillId="0" borderId="0" xfId="3" applyFont="1" applyAlignment="1">
      <alignment horizontal="left"/>
    </xf>
    <xf numFmtId="14" fontId="10" fillId="0" borderId="0" xfId="3" quotePrefix="1" applyNumberFormat="1" applyFont="1" applyAlignment="1">
      <alignment horizontal="left"/>
    </xf>
    <xf numFmtId="0" fontId="13" fillId="0" borderId="0" xfId="3" applyFont="1" applyAlignment="1">
      <alignment horizontal="left"/>
    </xf>
    <xf numFmtId="0" fontId="10" fillId="0" borderId="0" xfId="3" applyFont="1"/>
    <xf numFmtId="0" fontId="14" fillId="2" borderId="0" xfId="3" applyFont="1" applyFill="1" applyAlignment="1">
      <alignment vertical="center"/>
    </xf>
    <xf numFmtId="0" fontId="14" fillId="2" borderId="1" xfId="3" applyFont="1" applyFill="1" applyBorder="1" applyAlignment="1">
      <alignment horizontal="left" vertical="center" wrapText="1"/>
    </xf>
    <xf numFmtId="0" fontId="7" fillId="2" borderId="1" xfId="3" applyFont="1" applyFill="1" applyBorder="1" applyAlignment="1">
      <alignment horizontal="center" vertical="center" wrapText="1"/>
    </xf>
    <xf numFmtId="0" fontId="7" fillId="2" borderId="2" xfId="3" applyFont="1" applyFill="1" applyBorder="1" applyAlignment="1">
      <alignment horizontal="center" vertical="center" wrapText="1"/>
    </xf>
    <xf numFmtId="0" fontId="15" fillId="2" borderId="2" xfId="3" applyFont="1" applyFill="1" applyBorder="1" applyAlignment="1">
      <alignment horizontal="center" vertical="center" wrapText="1"/>
    </xf>
    <xf numFmtId="0" fontId="16" fillId="2" borderId="2" xfId="3" applyFont="1" applyFill="1" applyBorder="1" applyAlignment="1">
      <alignment horizontal="center" vertical="center" wrapText="1"/>
    </xf>
    <xf numFmtId="0" fontId="17" fillId="2" borderId="3" xfId="3" applyFont="1" applyFill="1" applyBorder="1" applyAlignment="1">
      <alignment horizontal="center" vertical="center" wrapText="1"/>
    </xf>
    <xf numFmtId="2" fontId="15" fillId="0" borderId="3" xfId="3" applyNumberFormat="1" applyFont="1" applyBorder="1" applyAlignment="1">
      <alignment horizontal="center" vertical="center" wrapText="1"/>
    </xf>
    <xf numFmtId="0" fontId="14" fillId="4" borderId="0" xfId="3" applyFont="1" applyFill="1" applyAlignment="1">
      <alignment vertical="center"/>
    </xf>
    <xf numFmtId="0" fontId="18" fillId="4" borderId="0" xfId="3" applyFont="1" applyFill="1" applyAlignment="1">
      <alignment vertical="center"/>
    </xf>
    <xf numFmtId="0" fontId="14" fillId="0" borderId="0" xfId="3" applyFont="1" applyAlignment="1">
      <alignment horizontal="left" vertical="center"/>
    </xf>
    <xf numFmtId="0" fontId="19" fillId="0" borderId="0" xfId="3" applyFont="1" applyAlignment="1">
      <alignment horizontal="left" vertical="center"/>
    </xf>
    <xf numFmtId="0" fontId="14" fillId="0" borderId="0" xfId="3" applyFont="1" applyAlignment="1">
      <alignment vertical="center"/>
    </xf>
    <xf numFmtId="0" fontId="7" fillId="2" borderId="0" xfId="3" applyFont="1" applyFill="1" applyAlignment="1">
      <alignment vertical="center"/>
    </xf>
    <xf numFmtId="164" fontId="7" fillId="7" borderId="6" xfId="3" applyNumberFormat="1" applyFont="1" applyFill="1" applyBorder="1" applyAlignment="1">
      <alignment horizontal="center" vertical="center"/>
    </xf>
    <xf numFmtId="0" fontId="7" fillId="4" borderId="0" xfId="3" applyFont="1" applyFill="1" applyAlignment="1">
      <alignment vertical="center"/>
    </xf>
    <xf numFmtId="0" fontId="14" fillId="0" borderId="0" xfId="3" applyFont="1" applyAlignment="1">
      <alignment horizontal="left" vertical="center" wrapText="1"/>
    </xf>
    <xf numFmtId="0" fontId="19" fillId="0" borderId="0" xfId="3" applyFont="1" applyAlignment="1">
      <alignment horizontal="left" vertical="center" wrapText="1"/>
    </xf>
    <xf numFmtId="0" fontId="7" fillId="0" borderId="0" xfId="3" applyFont="1" applyAlignment="1">
      <alignment horizontal="left" vertical="center"/>
    </xf>
    <xf numFmtId="0" fontId="7" fillId="0" borderId="0" xfId="3" applyFont="1" applyAlignment="1">
      <alignment vertical="center"/>
    </xf>
    <xf numFmtId="0" fontId="1" fillId="2" borderId="0" xfId="3" quotePrefix="1" applyFill="1" applyAlignment="1">
      <alignment horizontal="left" wrapText="1"/>
    </xf>
    <xf numFmtId="0" fontId="18" fillId="8" borderId="7" xfId="3" quotePrefix="1" applyFont="1" applyFill="1" applyBorder="1" applyAlignment="1">
      <alignment horizontal="center" vertical="center"/>
    </xf>
    <xf numFmtId="0" fontId="18" fillId="8" borderId="8" xfId="3" applyFont="1" applyFill="1" applyBorder="1" applyAlignment="1">
      <alignment horizontal="right" vertical="center"/>
    </xf>
    <xf numFmtId="0" fontId="18" fillId="8" borderId="8" xfId="3" quotePrefix="1" applyFont="1" applyFill="1" applyBorder="1" applyAlignment="1">
      <alignment horizontal="right" vertical="center"/>
    </xf>
    <xf numFmtId="0" fontId="18" fillId="8" borderId="8" xfId="3" applyFont="1" applyFill="1" applyBorder="1" applyAlignment="1">
      <alignment horizontal="center" vertical="center"/>
    </xf>
    <xf numFmtId="49" fontId="18" fillId="8" borderId="8" xfId="3" applyNumberFormat="1" applyFont="1" applyFill="1" applyBorder="1" applyAlignment="1">
      <alignment horizontal="center" vertical="center"/>
    </xf>
    <xf numFmtId="166" fontId="18" fillId="8" borderId="8" xfId="1" applyNumberFormat="1" applyFont="1" applyFill="1" applyBorder="1" applyAlignment="1">
      <alignment vertical="center"/>
    </xf>
    <xf numFmtId="2" fontId="18" fillId="8" borderId="8" xfId="3" applyNumberFormat="1" applyFont="1" applyFill="1" applyBorder="1" applyAlignment="1">
      <alignment horizontal="center" vertical="center"/>
    </xf>
    <xf numFmtId="8" fontId="18" fillId="8" borderId="11" xfId="3" applyNumberFormat="1" applyFont="1" applyFill="1" applyBorder="1" applyAlignment="1">
      <alignment horizontal="center" vertical="center"/>
    </xf>
    <xf numFmtId="166" fontId="18" fillId="5" borderId="12" xfId="1" applyNumberFormat="1" applyFont="1" applyFill="1" applyBorder="1" applyAlignment="1" applyProtection="1">
      <alignment horizontal="center" vertical="center"/>
      <protection locked="0"/>
    </xf>
    <xf numFmtId="2" fontId="18" fillId="2" borderId="13" xfId="1" applyNumberFormat="1" applyFont="1" applyFill="1" applyBorder="1" applyAlignment="1">
      <alignment horizontal="center" vertical="center"/>
    </xf>
    <xf numFmtId="166" fontId="18" fillId="5" borderId="13" xfId="1" applyNumberFormat="1" applyFont="1" applyFill="1" applyBorder="1" applyAlignment="1" applyProtection="1">
      <alignment horizontal="center" vertical="center"/>
      <protection locked="0"/>
    </xf>
    <xf numFmtId="2" fontId="18" fillId="2" borderId="11" xfId="1" applyNumberFormat="1" applyFont="1" applyFill="1" applyBorder="1" applyAlignment="1">
      <alignment horizontal="center" vertical="center"/>
    </xf>
    <xf numFmtId="44" fontId="1" fillId="4" borderId="0" xfId="2" applyFont="1" applyFill="1" applyProtection="1">
      <protection hidden="1"/>
    </xf>
    <xf numFmtId="8" fontId="18" fillId="8" borderId="14" xfId="3" applyNumberFormat="1" applyFont="1" applyFill="1" applyBorder="1" applyAlignment="1">
      <alignment horizontal="center" vertical="center"/>
    </xf>
    <xf numFmtId="166" fontId="18" fillId="5" borderId="10" xfId="1" applyNumberFormat="1" applyFont="1" applyFill="1" applyBorder="1" applyAlignment="1" applyProtection="1">
      <alignment horizontal="center" vertical="center"/>
      <protection locked="0"/>
    </xf>
    <xf numFmtId="2" fontId="18" fillId="2" borderId="8" xfId="1" applyNumberFormat="1" applyFont="1" applyFill="1" applyBorder="1" applyAlignment="1">
      <alignment horizontal="center" vertical="center"/>
    </xf>
    <xf numFmtId="166" fontId="18" fillId="5" borderId="8" xfId="1" applyNumberFormat="1" applyFont="1" applyFill="1" applyBorder="1" applyAlignment="1" applyProtection="1">
      <alignment horizontal="center" vertical="center"/>
      <protection locked="0"/>
    </xf>
    <xf numFmtId="2" fontId="18" fillId="2" borderId="14" xfId="1" applyNumberFormat="1" applyFont="1" applyFill="1" applyBorder="1" applyAlignment="1">
      <alignment horizontal="center" vertical="center"/>
    </xf>
    <xf numFmtId="0" fontId="18" fillId="8" borderId="7" xfId="3" applyFont="1" applyFill="1" applyBorder="1" applyAlignment="1">
      <alignment horizontal="center" vertical="center"/>
    </xf>
    <xf numFmtId="0" fontId="1" fillId="3" borderId="0" xfId="3" quotePrefix="1" applyFill="1" applyAlignment="1">
      <alignment horizontal="left" wrapText="1"/>
    </xf>
    <xf numFmtId="3" fontId="18" fillId="8" borderId="8" xfId="3" quotePrefix="1" applyNumberFormat="1" applyFont="1" applyFill="1" applyBorder="1" applyAlignment="1">
      <alignment horizontal="right" vertical="center"/>
    </xf>
    <xf numFmtId="3" fontId="18" fillId="8" borderId="8" xfId="1" quotePrefix="1" applyNumberFormat="1" applyFont="1" applyFill="1" applyBorder="1" applyAlignment="1">
      <alignment horizontal="right" vertical="center"/>
    </xf>
    <xf numFmtId="0" fontId="18" fillId="8" borderId="15" xfId="3" applyFont="1" applyFill="1" applyBorder="1" applyAlignment="1">
      <alignment horizontal="center" vertical="center"/>
    </xf>
    <xf numFmtId="0" fontId="18" fillId="8" borderId="16" xfId="3" applyFont="1" applyFill="1" applyBorder="1" applyAlignment="1">
      <alignment horizontal="right" vertical="center"/>
    </xf>
    <xf numFmtId="3" fontId="18" fillId="8" borderId="16" xfId="1" quotePrefix="1" applyNumberFormat="1" applyFont="1" applyFill="1" applyBorder="1" applyAlignment="1">
      <alignment horizontal="right" vertical="center"/>
    </xf>
    <xf numFmtId="0" fontId="18" fillId="8" borderId="16" xfId="3" applyFont="1" applyFill="1" applyBorder="1" applyAlignment="1">
      <alignment horizontal="center" vertical="center"/>
    </xf>
    <xf numFmtId="166" fontId="18" fillId="8" borderId="16" xfId="1" applyNumberFormat="1" applyFont="1" applyFill="1" applyBorder="1" applyAlignment="1">
      <alignment vertical="center"/>
    </xf>
    <xf numFmtId="2" fontId="18" fillId="8" borderId="16" xfId="3" applyNumberFormat="1" applyFont="1" applyFill="1" applyBorder="1" applyAlignment="1">
      <alignment horizontal="center" vertical="center"/>
    </xf>
    <xf numFmtId="8" fontId="18" fillId="8" borderId="19" xfId="3" applyNumberFormat="1" applyFont="1" applyFill="1" applyBorder="1" applyAlignment="1">
      <alignment horizontal="center" vertical="center"/>
    </xf>
    <xf numFmtId="166" fontId="18" fillId="5" borderId="18" xfId="1" applyNumberFormat="1" applyFont="1" applyFill="1" applyBorder="1" applyAlignment="1" applyProtection="1">
      <alignment horizontal="center" vertical="center"/>
      <protection locked="0"/>
    </xf>
    <xf numFmtId="2" fontId="18" fillId="2" borderId="16" xfId="1" applyNumberFormat="1" applyFont="1" applyFill="1" applyBorder="1" applyAlignment="1">
      <alignment horizontal="center" vertical="center"/>
    </xf>
    <xf numFmtId="166" fontId="18" fillId="5" borderId="16" xfId="1" applyNumberFormat="1" applyFont="1" applyFill="1" applyBorder="1" applyAlignment="1" applyProtection="1">
      <alignment horizontal="center" vertical="center"/>
      <protection locked="0"/>
    </xf>
    <xf numFmtId="2" fontId="18" fillId="2" borderId="19" xfId="1" applyNumberFormat="1" applyFont="1" applyFill="1" applyBorder="1" applyAlignment="1">
      <alignment horizontal="center" vertical="center"/>
    </xf>
    <xf numFmtId="0" fontId="18" fillId="2" borderId="22" xfId="3" quotePrefix="1" applyFont="1" applyFill="1" applyBorder="1" applyAlignment="1">
      <alignment horizontal="center" vertical="center"/>
    </xf>
    <xf numFmtId="0" fontId="18" fillId="2" borderId="13" xfId="3" applyFont="1" applyFill="1" applyBorder="1" applyAlignment="1">
      <alignment horizontal="right" vertical="center"/>
    </xf>
    <xf numFmtId="0" fontId="18" fillId="3" borderId="13" xfId="3" quotePrefix="1" applyFont="1" applyFill="1" applyBorder="1" applyAlignment="1">
      <alignment horizontal="right" vertical="center"/>
    </xf>
    <xf numFmtId="0" fontId="18" fillId="3" borderId="13" xfId="3" applyFont="1" applyFill="1" applyBorder="1" applyAlignment="1">
      <alignment horizontal="center" vertical="center"/>
    </xf>
    <xf numFmtId="0" fontId="18" fillId="2" borderId="13" xfId="3" applyFont="1" applyFill="1" applyBorder="1" applyAlignment="1">
      <alignment horizontal="center" vertical="center"/>
    </xf>
    <xf numFmtId="49" fontId="18" fillId="3" borderId="13" xfId="3" applyNumberFormat="1" applyFont="1" applyFill="1" applyBorder="1" applyAlignment="1">
      <alignment horizontal="center" vertical="center"/>
    </xf>
    <xf numFmtId="166" fontId="18" fillId="2" borderId="13" xfId="1" applyNumberFormat="1" applyFont="1" applyFill="1" applyBorder="1" applyAlignment="1">
      <alignment vertical="center"/>
    </xf>
    <xf numFmtId="2" fontId="18" fillId="3" borderId="13" xfId="3" applyNumberFormat="1" applyFont="1" applyFill="1" applyBorder="1" applyAlignment="1">
      <alignment horizontal="center" vertical="center"/>
    </xf>
    <xf numFmtId="8" fontId="18" fillId="2" borderId="11" xfId="3" applyNumberFormat="1" applyFont="1" applyFill="1" applyBorder="1" applyAlignment="1">
      <alignment horizontal="center" vertical="center"/>
    </xf>
    <xf numFmtId="0" fontId="18" fillId="2" borderId="7" xfId="3" quotePrefix="1" applyFont="1" applyFill="1" applyBorder="1" applyAlignment="1">
      <alignment horizontal="center" vertical="center"/>
    </xf>
    <xf numFmtId="0" fontId="18" fillId="2" borderId="8" xfId="3" applyFont="1" applyFill="1" applyBorder="1" applyAlignment="1">
      <alignment horizontal="right" vertical="center"/>
    </xf>
    <xf numFmtId="0" fontId="18" fillId="3" borderId="8" xfId="3" applyFont="1" applyFill="1" applyBorder="1" applyAlignment="1">
      <alignment horizontal="right" vertical="center"/>
    </xf>
    <xf numFmtId="0" fontId="18" fillId="3" borderId="8" xfId="3" applyFont="1" applyFill="1" applyBorder="1" applyAlignment="1">
      <alignment horizontal="center" vertical="center"/>
    </xf>
    <xf numFmtId="0" fontId="14" fillId="2" borderId="9" xfId="3" applyFont="1" applyFill="1" applyBorder="1" applyAlignment="1">
      <alignment horizontal="left" vertical="center"/>
    </xf>
    <xf numFmtId="0" fontId="14" fillId="2" borderId="10" xfId="3" applyFont="1" applyFill="1" applyBorder="1" applyAlignment="1">
      <alignment horizontal="left" vertical="center"/>
    </xf>
    <xf numFmtId="0" fontId="18" fillId="2" borderId="8" xfId="3" applyFont="1" applyFill="1" applyBorder="1" applyAlignment="1">
      <alignment horizontal="center" vertical="center"/>
    </xf>
    <xf numFmtId="49" fontId="18" fillId="3" borderId="8" xfId="3" applyNumberFormat="1" applyFont="1" applyFill="1" applyBorder="1" applyAlignment="1">
      <alignment horizontal="center" vertical="center"/>
    </xf>
    <xf numFmtId="166" fontId="18" fillId="2" borderId="8" xfId="1" applyNumberFormat="1" applyFont="1" applyFill="1" applyBorder="1" applyAlignment="1">
      <alignment vertical="center"/>
    </xf>
    <xf numFmtId="2" fontId="18" fillId="3" borderId="8" xfId="3" applyNumberFormat="1" applyFont="1" applyFill="1" applyBorder="1" applyAlignment="1">
      <alignment horizontal="center" vertical="center"/>
    </xf>
    <xf numFmtId="8" fontId="18" fillId="2" borderId="14" xfId="3" applyNumberFormat="1" applyFont="1" applyFill="1" applyBorder="1" applyAlignment="1">
      <alignment horizontal="center" vertical="center"/>
    </xf>
    <xf numFmtId="0" fontId="18" fillId="0" borderId="7" xfId="3" quotePrefix="1" applyFont="1" applyBorder="1" applyAlignment="1">
      <alignment horizontal="center" vertical="center"/>
    </xf>
    <xf numFmtId="0" fontId="18" fillId="3" borderId="8" xfId="3" quotePrefix="1" applyFont="1" applyFill="1" applyBorder="1" applyAlignment="1">
      <alignment horizontal="right" vertical="center"/>
    </xf>
    <xf numFmtId="0" fontId="18" fillId="2" borderId="8" xfId="3" applyFont="1" applyFill="1" applyBorder="1" applyAlignment="1">
      <alignment horizontal="center" vertical="center" wrapText="1"/>
    </xf>
    <xf numFmtId="2" fontId="18" fillId="0" borderId="8" xfId="3" applyNumberFormat="1" applyFont="1" applyBorder="1" applyAlignment="1">
      <alignment horizontal="center" vertical="center"/>
    </xf>
    <xf numFmtId="0" fontId="18" fillId="3" borderId="7" xfId="3" applyFont="1" applyFill="1" applyBorder="1" applyAlignment="1">
      <alignment horizontal="center" vertical="center"/>
    </xf>
    <xf numFmtId="0" fontId="18" fillId="2" borderId="7" xfId="3" applyFont="1" applyFill="1" applyBorder="1" applyAlignment="1">
      <alignment horizontal="center" vertical="center"/>
    </xf>
    <xf numFmtId="3" fontId="18" fillId="3" borderId="8" xfId="3" quotePrefix="1" applyNumberFormat="1" applyFont="1" applyFill="1" applyBorder="1" applyAlignment="1">
      <alignment horizontal="right" vertical="center"/>
    </xf>
    <xf numFmtId="0" fontId="23" fillId="3" borderId="0" xfId="3" applyFont="1" applyFill="1"/>
    <xf numFmtId="0" fontId="23" fillId="3" borderId="0" xfId="3" quotePrefix="1" applyFont="1" applyFill="1" applyAlignment="1">
      <alignment horizontal="left" wrapText="1"/>
    </xf>
    <xf numFmtId="0" fontId="23" fillId="2" borderId="0" xfId="3" applyFont="1" applyFill="1"/>
    <xf numFmtId="44" fontId="23" fillId="4" borderId="0" xfId="2" applyFont="1" applyFill="1" applyProtection="1">
      <protection hidden="1"/>
    </xf>
    <xf numFmtId="0" fontId="23" fillId="0" borderId="0" xfId="3" applyFont="1" applyAlignment="1">
      <alignment horizontal="left"/>
    </xf>
    <xf numFmtId="0" fontId="24" fillId="0" borderId="0" xfId="3" applyFont="1" applyAlignment="1">
      <alignment horizontal="left"/>
    </xf>
    <xf numFmtId="0" fontId="18" fillId="8" borderId="22" xfId="3" applyFont="1" applyFill="1" applyBorder="1" applyAlignment="1">
      <alignment horizontal="center" vertical="center"/>
    </xf>
    <xf numFmtId="0" fontId="18" fillId="8" borderId="13" xfId="3" applyFont="1" applyFill="1" applyBorder="1" applyAlignment="1">
      <alignment horizontal="right" vertical="center"/>
    </xf>
    <xf numFmtId="3" fontId="18" fillId="8" borderId="13" xfId="1" quotePrefix="1" applyNumberFormat="1" applyFont="1" applyFill="1" applyBorder="1" applyAlignment="1">
      <alignment horizontal="right" vertical="center"/>
    </xf>
    <xf numFmtId="0" fontId="18" fillId="8" borderId="13" xfId="3" applyFont="1" applyFill="1" applyBorder="1" applyAlignment="1">
      <alignment horizontal="center" vertical="center"/>
    </xf>
    <xf numFmtId="166" fontId="18" fillId="8" borderId="13" xfId="1" applyNumberFormat="1" applyFont="1" applyFill="1" applyBorder="1" applyAlignment="1">
      <alignment vertical="center"/>
    </xf>
    <xf numFmtId="2" fontId="18" fillId="8" borderId="13" xfId="3" applyNumberFormat="1" applyFont="1" applyFill="1" applyBorder="1" applyAlignment="1">
      <alignment horizontal="center" vertical="center"/>
    </xf>
    <xf numFmtId="0" fontId="1" fillId="0" borderId="0" xfId="3" applyAlignment="1">
      <alignment horizontal="left" wrapText="1"/>
    </xf>
    <xf numFmtId="0" fontId="3" fillId="0" borderId="0" xfId="3" applyFont="1" applyAlignment="1">
      <alignment horizontal="left" wrapText="1"/>
    </xf>
    <xf numFmtId="0" fontId="18" fillId="2" borderId="0" xfId="3" applyFont="1" applyFill="1"/>
    <xf numFmtId="0" fontId="18" fillId="0" borderId="0" xfId="3" applyFont="1" applyAlignment="1">
      <alignment horizontal="left" wrapText="1"/>
    </xf>
    <xf numFmtId="0" fontId="18" fillId="0" borderId="0" xfId="3" applyFont="1"/>
    <xf numFmtId="0" fontId="18" fillId="0" borderId="0" xfId="3" applyFont="1" applyAlignment="1">
      <alignment horizontal="left"/>
    </xf>
    <xf numFmtId="0" fontId="25" fillId="0" borderId="0" xfId="3" applyFont="1" applyAlignment="1">
      <alignment horizontal="left"/>
    </xf>
    <xf numFmtId="3" fontId="18" fillId="2" borderId="8" xfId="1" quotePrefix="1" applyNumberFormat="1" applyFont="1" applyFill="1" applyBorder="1" applyAlignment="1">
      <alignment horizontal="right" vertical="center"/>
    </xf>
    <xf numFmtId="2" fontId="18" fillId="2" borderId="8" xfId="3" applyNumberFormat="1" applyFont="1" applyFill="1" applyBorder="1" applyAlignment="1">
      <alignment horizontal="center" vertical="center"/>
    </xf>
    <xf numFmtId="0" fontId="18" fillId="0" borderId="0" xfId="3" applyFont="1" applyAlignment="1">
      <alignment horizontal="left" vertical="top" wrapText="1"/>
    </xf>
    <xf numFmtId="0" fontId="25" fillId="0" borderId="0" xfId="3" applyFont="1" applyAlignment="1">
      <alignment horizontal="left" vertical="top" wrapText="1"/>
    </xf>
    <xf numFmtId="3" fontId="18" fillId="0" borderId="8" xfId="1" quotePrefix="1" applyNumberFormat="1" applyFont="1" applyFill="1" applyBorder="1" applyAlignment="1">
      <alignment horizontal="right" vertical="center"/>
    </xf>
    <xf numFmtId="3" fontId="18" fillId="2" borderId="8" xfId="3" quotePrefix="1" applyNumberFormat="1" applyFont="1" applyFill="1" applyBorder="1" applyAlignment="1">
      <alignment horizontal="right" vertical="center"/>
    </xf>
    <xf numFmtId="49" fontId="18" fillId="2" borderId="8" xfId="3" applyNumberFormat="1" applyFont="1" applyFill="1" applyBorder="1" applyAlignment="1">
      <alignment horizontal="center" vertical="center"/>
    </xf>
    <xf numFmtId="166" fontId="18" fillId="3" borderId="8" xfId="1" applyNumberFormat="1" applyFont="1" applyFill="1" applyBorder="1" applyAlignment="1">
      <alignment vertical="center"/>
    </xf>
    <xf numFmtId="0" fontId="18" fillId="3" borderId="25" xfId="3" applyFont="1" applyFill="1" applyBorder="1" applyAlignment="1">
      <alignment horizontal="center" vertical="center"/>
    </xf>
    <xf numFmtId="0" fontId="18" fillId="3" borderId="26" xfId="3" applyFont="1" applyFill="1" applyBorder="1" applyAlignment="1">
      <alignment horizontal="right" vertical="center"/>
    </xf>
    <xf numFmtId="3" fontId="18" fillId="3" borderId="26" xfId="1" quotePrefix="1" applyNumberFormat="1" applyFont="1" applyFill="1" applyBorder="1" applyAlignment="1">
      <alignment horizontal="right" vertical="center"/>
    </xf>
    <xf numFmtId="0" fontId="18" fillId="3" borderId="26" xfId="3" applyFont="1" applyFill="1" applyBorder="1" applyAlignment="1">
      <alignment horizontal="center" vertical="center"/>
    </xf>
    <xf numFmtId="166" fontId="18" fillId="3" borderId="26" xfId="1" applyNumberFormat="1" applyFont="1" applyFill="1" applyBorder="1" applyAlignment="1">
      <alignment vertical="center"/>
    </xf>
    <xf numFmtId="2" fontId="18" fillId="3" borderId="26" xfId="3" applyNumberFormat="1" applyFont="1" applyFill="1" applyBorder="1" applyAlignment="1">
      <alignment horizontal="center" vertical="center"/>
    </xf>
    <xf numFmtId="8" fontId="18" fillId="2" borderId="29" xfId="3" applyNumberFormat="1" applyFont="1" applyFill="1" applyBorder="1" applyAlignment="1">
      <alignment horizontal="center" vertical="center"/>
    </xf>
    <xf numFmtId="0" fontId="18" fillId="2" borderId="22" xfId="3" applyFont="1" applyFill="1" applyBorder="1" applyAlignment="1">
      <alignment horizontal="center" vertical="center"/>
    </xf>
    <xf numFmtId="3" fontId="18" fillId="3" borderId="13" xfId="1" quotePrefix="1" applyNumberFormat="1" applyFont="1" applyFill="1" applyBorder="1" applyAlignment="1">
      <alignment horizontal="right" vertical="center"/>
    </xf>
    <xf numFmtId="166" fontId="18" fillId="3" borderId="13" xfId="1" applyNumberFormat="1" applyFont="1" applyFill="1" applyBorder="1" applyAlignment="1">
      <alignment vertical="center"/>
    </xf>
    <xf numFmtId="0" fontId="18" fillId="2" borderId="31" xfId="3" applyFont="1" applyFill="1" applyBorder="1" applyAlignment="1">
      <alignment horizontal="center" vertical="center"/>
    </xf>
    <xf numFmtId="0" fontId="18" fillId="2" borderId="32" xfId="3" applyFont="1" applyFill="1" applyBorder="1" applyAlignment="1">
      <alignment horizontal="right" vertical="center"/>
    </xf>
    <xf numFmtId="3" fontId="18" fillId="2" borderId="32" xfId="1" quotePrefix="1" applyNumberFormat="1" applyFont="1" applyFill="1" applyBorder="1" applyAlignment="1">
      <alignment horizontal="right" vertical="center"/>
    </xf>
    <xf numFmtId="0" fontId="18" fillId="2" borderId="32" xfId="3" applyFont="1" applyFill="1" applyBorder="1" applyAlignment="1">
      <alignment horizontal="center" vertical="center"/>
    </xf>
    <xf numFmtId="0" fontId="18" fillId="3" borderId="32" xfId="3" applyFont="1" applyFill="1" applyBorder="1" applyAlignment="1">
      <alignment horizontal="center" vertical="center"/>
    </xf>
    <xf numFmtId="166" fontId="18" fillId="3" borderId="32" xfId="1" applyNumberFormat="1" applyFont="1" applyFill="1" applyBorder="1" applyAlignment="1">
      <alignment vertical="center"/>
    </xf>
    <xf numFmtId="2" fontId="18" fillId="3" borderId="32" xfId="3" applyNumberFormat="1" applyFont="1" applyFill="1" applyBorder="1" applyAlignment="1">
      <alignment horizontal="center" vertical="center"/>
    </xf>
    <xf numFmtId="8" fontId="18" fillId="2" borderId="33" xfId="3" applyNumberFormat="1" applyFont="1" applyFill="1" applyBorder="1" applyAlignment="1">
      <alignment horizontal="center" vertical="center"/>
    </xf>
    <xf numFmtId="0" fontId="3" fillId="3" borderId="0" xfId="3" applyFont="1" applyFill="1" applyAlignment="1">
      <alignment horizontal="center"/>
    </xf>
    <xf numFmtId="0" fontId="3" fillId="3" borderId="0" xfId="3" applyFont="1" applyFill="1" applyAlignment="1">
      <alignment horizontal="left"/>
    </xf>
    <xf numFmtId="0" fontId="18" fillId="2" borderId="0" xfId="3" applyFont="1" applyFill="1" applyAlignment="1">
      <alignment horizontal="center"/>
    </xf>
    <xf numFmtId="166" fontId="14" fillId="2" borderId="35" xfId="3" applyNumberFormat="1" applyFont="1" applyFill="1" applyBorder="1"/>
    <xf numFmtId="166" fontId="14" fillId="2" borderId="36" xfId="3" applyNumberFormat="1" applyFont="1" applyFill="1" applyBorder="1"/>
    <xf numFmtId="0" fontId="1" fillId="9" borderId="0" xfId="3" applyFill="1"/>
    <xf numFmtId="0" fontId="21" fillId="5" borderId="0" xfId="3" applyFont="1" applyFill="1" applyAlignment="1">
      <alignment horizontal="center" vertical="center"/>
    </xf>
    <xf numFmtId="0" fontId="14" fillId="2" borderId="0" xfId="3" applyFont="1" applyFill="1" applyAlignment="1">
      <alignment horizontal="left"/>
    </xf>
    <xf numFmtId="0" fontId="14" fillId="3" borderId="0" xfId="3" applyFont="1" applyFill="1" applyAlignment="1">
      <alignment vertical="top" wrapText="1"/>
    </xf>
    <xf numFmtId="0" fontId="18" fillId="3" borderId="0" xfId="3" applyFont="1" applyFill="1" applyAlignment="1">
      <alignment horizontal="left" vertical="top" wrapText="1"/>
    </xf>
    <xf numFmtId="0" fontId="14" fillId="2" borderId="0" xfId="3" applyFont="1" applyFill="1" applyAlignment="1">
      <alignment wrapText="1"/>
    </xf>
    <xf numFmtId="0" fontId="14" fillId="4" borderId="0" xfId="3" applyFont="1" applyFill="1" applyAlignment="1">
      <alignment wrapText="1"/>
    </xf>
    <xf numFmtId="0" fontId="1" fillId="10" borderId="0" xfId="3" applyFill="1"/>
    <xf numFmtId="0" fontId="1" fillId="10" borderId="0" xfId="3" applyFill="1" applyAlignment="1">
      <alignment horizontal="center"/>
    </xf>
    <xf numFmtId="0" fontId="1" fillId="10" borderId="0" xfId="3" applyFill="1" applyAlignment="1">
      <alignment horizontal="right"/>
    </xf>
    <xf numFmtId="0" fontId="1" fillId="10" borderId="0" xfId="3" applyFill="1" applyAlignment="1">
      <alignment horizontal="left"/>
    </xf>
    <xf numFmtId="0" fontId="27" fillId="10" borderId="0" xfId="3" applyFont="1" applyFill="1"/>
    <xf numFmtId="2" fontId="1" fillId="10" borderId="0" xfId="3" applyNumberFormat="1" applyFill="1"/>
    <xf numFmtId="0" fontId="28" fillId="4" borderId="0" xfId="3" applyFont="1" applyFill="1"/>
    <xf numFmtId="0" fontId="1" fillId="0" borderId="0" xfId="3" applyAlignment="1">
      <alignment horizontal="center"/>
    </xf>
    <xf numFmtId="0" fontId="1" fillId="0" borderId="0" xfId="3" applyAlignment="1">
      <alignment horizontal="right"/>
    </xf>
    <xf numFmtId="2" fontId="1" fillId="0" borderId="0" xfId="3" applyNumberFormat="1"/>
    <xf numFmtId="14" fontId="1" fillId="0" borderId="0" xfId="3" applyNumberFormat="1" applyAlignment="1">
      <alignment horizontal="center"/>
    </xf>
    <xf numFmtId="0" fontId="26" fillId="2" borderId="0" xfId="3" applyFont="1" applyFill="1" applyAlignment="1">
      <alignment horizontal="left"/>
    </xf>
    <xf numFmtId="0" fontId="26" fillId="0" borderId="0" xfId="3" applyFont="1" applyAlignment="1">
      <alignment vertical="center" wrapText="1"/>
    </xf>
    <xf numFmtId="0" fontId="1" fillId="10" borderId="0" xfId="3" applyFill="1" applyAlignment="1">
      <alignment vertical="center"/>
    </xf>
    <xf numFmtId="0" fontId="1" fillId="0" borderId="0" xfId="3" applyAlignment="1">
      <alignment vertical="center"/>
    </xf>
    <xf numFmtId="0" fontId="31" fillId="0" borderId="0" xfId="4" applyAlignment="1" applyProtection="1">
      <alignment vertical="center"/>
    </xf>
    <xf numFmtId="0" fontId="1" fillId="3" borderId="4" xfId="3" applyFill="1" applyBorder="1"/>
    <xf numFmtId="0" fontId="1" fillId="3" borderId="5" xfId="3" applyFill="1" applyBorder="1"/>
    <xf numFmtId="0" fontId="1" fillId="3" borderId="37" xfId="3" applyFill="1" applyBorder="1"/>
    <xf numFmtId="0" fontId="26" fillId="0" borderId="0" xfId="3" applyFont="1" applyAlignment="1">
      <alignment horizontal="left" wrapText="1"/>
    </xf>
    <xf numFmtId="0" fontId="32" fillId="3" borderId="0" xfId="3" applyFont="1" applyFill="1" applyAlignment="1">
      <alignment horizontal="left" vertical="center" wrapText="1"/>
    </xf>
    <xf numFmtId="0" fontId="27" fillId="3" borderId="0" xfId="3" applyFont="1" applyFill="1" applyAlignment="1">
      <alignment horizontal="left"/>
    </xf>
    <xf numFmtId="0" fontId="27" fillId="3" borderId="34" xfId="3" applyFont="1" applyFill="1" applyBorder="1" applyAlignment="1">
      <alignment horizontal="left"/>
    </xf>
    <xf numFmtId="0" fontId="27" fillId="0" borderId="0" xfId="3" applyFont="1"/>
    <xf numFmtId="0" fontId="26" fillId="3" borderId="0" xfId="3" applyFont="1" applyFill="1"/>
    <xf numFmtId="0" fontId="27" fillId="3" borderId="0" xfId="3" applyFont="1" applyFill="1"/>
    <xf numFmtId="0" fontId="29" fillId="0" borderId="0" xfId="4" applyFont="1" applyAlignment="1" applyProtection="1"/>
    <xf numFmtId="0" fontId="29" fillId="3" borderId="0" xfId="4" applyFont="1" applyFill="1" applyBorder="1" applyAlignment="1" applyProtection="1"/>
    <xf numFmtId="0" fontId="29" fillId="3" borderId="0" xfId="4" applyFont="1" applyFill="1" applyBorder="1" applyAlignment="1" applyProtection="1">
      <alignment horizontal="left"/>
    </xf>
    <xf numFmtId="0" fontId="27" fillId="0" borderId="0" xfId="3" applyFont="1" applyAlignment="1">
      <alignment wrapText="1"/>
    </xf>
    <xf numFmtId="0" fontId="29" fillId="3" borderId="0" xfId="4" applyFont="1" applyFill="1" applyBorder="1" applyAlignment="1" applyProtection="1">
      <alignment wrapText="1"/>
    </xf>
    <xf numFmtId="0" fontId="29" fillId="3" borderId="34" xfId="4" applyFont="1" applyFill="1" applyBorder="1" applyAlignment="1" applyProtection="1">
      <alignment horizontal="left"/>
    </xf>
    <xf numFmtId="0" fontId="1" fillId="0" borderId="38" xfId="3" applyBorder="1"/>
    <xf numFmtId="0" fontId="29" fillId="3" borderId="39" xfId="4" applyFont="1" applyFill="1" applyBorder="1" applyAlignment="1" applyProtection="1"/>
    <xf numFmtId="0" fontId="27" fillId="3" borderId="40" xfId="3" applyFont="1" applyFill="1" applyBorder="1"/>
    <xf numFmtId="0" fontId="27" fillId="3" borderId="41" xfId="3" applyFont="1" applyFill="1" applyBorder="1"/>
    <xf numFmtId="0" fontId="1" fillId="2" borderId="4" xfId="3" applyFill="1" applyBorder="1"/>
    <xf numFmtId="0" fontId="1" fillId="2" borderId="5" xfId="3" applyFill="1" applyBorder="1"/>
    <xf numFmtId="0" fontId="1" fillId="2" borderId="37" xfId="3" applyFill="1" applyBorder="1"/>
    <xf numFmtId="0" fontId="26" fillId="2" borderId="38" xfId="3" applyFont="1" applyFill="1" applyBorder="1" applyAlignment="1">
      <alignment horizontal="left" indent="1"/>
    </xf>
    <xf numFmtId="0" fontId="27" fillId="2" borderId="0" xfId="3" applyFont="1" applyFill="1"/>
    <xf numFmtId="0" fontId="26" fillId="2" borderId="0" xfId="3" applyFont="1" applyFill="1" applyAlignment="1">
      <alignment wrapText="1"/>
    </xf>
    <xf numFmtId="0" fontId="27" fillId="2" borderId="34" xfId="3" applyFont="1" applyFill="1" applyBorder="1"/>
    <xf numFmtId="0" fontId="27" fillId="2" borderId="38" xfId="3" applyFont="1" applyFill="1" applyBorder="1"/>
    <xf numFmtId="0" fontId="26" fillId="2" borderId="0" xfId="3" applyFont="1" applyFill="1" applyAlignment="1">
      <alignment horizontal="right"/>
    </xf>
    <xf numFmtId="0" fontId="26" fillId="2" borderId="39" xfId="3" applyFont="1" applyFill="1" applyBorder="1"/>
    <xf numFmtId="0" fontId="26" fillId="2" borderId="40" xfId="3" applyFont="1" applyFill="1" applyBorder="1"/>
    <xf numFmtId="0" fontId="27" fillId="2" borderId="40" xfId="3" applyFont="1" applyFill="1" applyBorder="1"/>
    <xf numFmtId="0" fontId="33" fillId="2" borderId="40" xfId="4" applyFont="1" applyFill="1" applyBorder="1" applyAlignment="1" applyProtection="1"/>
    <xf numFmtId="0" fontId="27" fillId="2" borderId="41" xfId="3" applyFont="1" applyFill="1" applyBorder="1"/>
    <xf numFmtId="0" fontId="1" fillId="2" borderId="0" xfId="3" applyFill="1" applyAlignment="1">
      <alignment horizontal="left"/>
    </xf>
    <xf numFmtId="14" fontId="2" fillId="3" borderId="0" xfId="3" applyNumberFormat="1" applyFont="1" applyFill="1" applyAlignment="1">
      <alignment horizontal="right" vertical="center" wrapText="1"/>
    </xf>
    <xf numFmtId="14" fontId="2" fillId="0" borderId="0" xfId="3" applyNumberFormat="1" applyFont="1" applyAlignment="1">
      <alignment horizontal="right" vertical="center" wrapText="1"/>
    </xf>
    <xf numFmtId="0" fontId="4" fillId="2" borderId="0" xfId="3" applyFont="1" applyFill="1" applyAlignment="1">
      <alignment horizontal="left"/>
    </xf>
    <xf numFmtId="168" fontId="7" fillId="2" borderId="0" xfId="3" applyNumberFormat="1" applyFont="1" applyFill="1" applyAlignment="1">
      <alignment horizontal="center"/>
    </xf>
    <xf numFmtId="0" fontId="6" fillId="2" borderId="0" xfId="3" applyFont="1" applyFill="1" applyAlignment="1">
      <alignment horizontal="left"/>
    </xf>
    <xf numFmtId="0" fontId="9" fillId="2" borderId="0" xfId="3" applyFont="1" applyFill="1"/>
    <xf numFmtId="168" fontId="34" fillId="2" borderId="0" xfId="3" applyNumberFormat="1" applyFont="1" applyFill="1" applyAlignment="1">
      <alignment horizontal="center"/>
    </xf>
    <xf numFmtId="0" fontId="35" fillId="2" borderId="0" xfId="3" applyFont="1" applyFill="1"/>
    <xf numFmtId="168" fontId="36" fillId="0" borderId="0" xfId="3" applyNumberFormat="1" applyFont="1" applyAlignment="1">
      <alignment horizontal="center"/>
    </xf>
    <xf numFmtId="0" fontId="11" fillId="2" borderId="0" xfId="3" applyFont="1" applyFill="1" applyAlignment="1">
      <alignment horizontal="center" wrapText="1"/>
    </xf>
    <xf numFmtId="0" fontId="10" fillId="2" borderId="0" xfId="3" applyFont="1" applyFill="1" applyAlignment="1">
      <alignment horizontal="left"/>
    </xf>
    <xf numFmtId="168" fontId="16" fillId="2" borderId="0" xfId="3" applyNumberFormat="1" applyFont="1" applyFill="1" applyAlignment="1">
      <alignment horizontal="center"/>
    </xf>
    <xf numFmtId="0" fontId="10" fillId="10" borderId="0" xfId="3" applyFont="1" applyFill="1"/>
    <xf numFmtId="0" fontId="11" fillId="2" borderId="0" xfId="3" applyFont="1" applyFill="1" applyAlignment="1">
      <alignment horizontal="center" vertical="center"/>
    </xf>
    <xf numFmtId="0" fontId="11" fillId="2" borderId="1" xfId="3" applyFont="1" applyFill="1" applyBorder="1" applyAlignment="1">
      <alignment horizontal="center" vertical="center" wrapText="1"/>
    </xf>
    <xf numFmtId="0" fontId="11" fillId="2" borderId="2" xfId="3" applyFont="1" applyFill="1" applyBorder="1" applyAlignment="1">
      <alignment horizontal="center" vertical="center" wrapText="1"/>
    </xf>
    <xf numFmtId="168" fontId="11" fillId="2" borderId="3" xfId="3" applyNumberFormat="1" applyFont="1" applyFill="1" applyBorder="1" applyAlignment="1">
      <alignment horizontal="center" vertical="center" wrapText="1"/>
    </xf>
    <xf numFmtId="0" fontId="11" fillId="10" borderId="0" xfId="3" applyFont="1" applyFill="1" applyAlignment="1">
      <alignment horizontal="center" vertical="center"/>
    </xf>
    <xf numFmtId="0" fontId="11" fillId="0" borderId="0" xfId="3" applyFont="1" applyAlignment="1">
      <alignment horizontal="center" vertical="center"/>
    </xf>
    <xf numFmtId="0" fontId="37" fillId="2" borderId="0" xfId="3" applyFont="1" applyFill="1" applyAlignment="1">
      <alignment horizontal="center" vertical="center"/>
    </xf>
    <xf numFmtId="0" fontId="1" fillId="2" borderId="0" xfId="3" applyFill="1" applyAlignment="1">
      <alignment horizontal="center" vertical="center"/>
    </xf>
    <xf numFmtId="0" fontId="18" fillId="2" borderId="0" xfId="3" applyFont="1" applyFill="1" applyAlignment="1">
      <alignment horizontal="center" vertical="center"/>
    </xf>
    <xf numFmtId="0" fontId="14" fillId="2" borderId="0" xfId="3" applyFont="1" applyFill="1" applyAlignment="1">
      <alignment horizontal="left" vertical="center"/>
    </xf>
    <xf numFmtId="0" fontId="14" fillId="2" borderId="0" xfId="3" applyFont="1" applyFill="1" applyAlignment="1">
      <alignment vertical="center" wrapText="1"/>
    </xf>
    <xf numFmtId="0" fontId="14" fillId="2" borderId="0" xfId="3" applyFont="1" applyFill="1" applyAlignment="1">
      <alignment horizontal="center" vertical="center"/>
    </xf>
    <xf numFmtId="0" fontId="14" fillId="3" borderId="0" xfId="3" applyFont="1" applyFill="1" applyAlignment="1">
      <alignment horizontal="center" vertical="center"/>
    </xf>
    <xf numFmtId="168" fontId="14" fillId="2" borderId="0" xfId="3" applyNumberFormat="1" applyFont="1" applyFill="1" applyAlignment="1">
      <alignment horizontal="center"/>
    </xf>
    <xf numFmtId="1" fontId="18" fillId="0" borderId="0" xfId="3" applyNumberFormat="1" applyFont="1" applyAlignment="1">
      <alignment horizontal="center" vertical="center"/>
    </xf>
    <xf numFmtId="0" fontId="14" fillId="0" borderId="0" xfId="3" applyFont="1" applyAlignment="1">
      <alignment horizontal="center" vertical="center"/>
    </xf>
    <xf numFmtId="2" fontId="14" fillId="3" borderId="0" xfId="3" applyNumberFormat="1" applyFont="1" applyFill="1" applyAlignment="1">
      <alignment horizontal="center" vertical="center"/>
    </xf>
    <xf numFmtId="0" fontId="18" fillId="2" borderId="0" xfId="3" applyFont="1" applyFill="1" applyAlignment="1">
      <alignment vertical="center" wrapText="1"/>
    </xf>
    <xf numFmtId="0" fontId="7" fillId="2" borderId="0" xfId="3" applyFont="1" applyFill="1"/>
    <xf numFmtId="0" fontId="7" fillId="10" borderId="0" xfId="3" applyFont="1" applyFill="1"/>
    <xf numFmtId="0" fontId="7" fillId="0" borderId="0" xfId="3" applyFont="1"/>
    <xf numFmtId="0" fontId="38" fillId="2" borderId="0" xfId="3" applyFont="1" applyFill="1" applyAlignment="1">
      <alignment vertical="center" wrapText="1"/>
    </xf>
    <xf numFmtId="0" fontId="18" fillId="3" borderId="0" xfId="3" applyFont="1" applyFill="1" applyAlignment="1">
      <alignment horizontal="center" vertical="center"/>
    </xf>
    <xf numFmtId="2" fontId="14" fillId="2" borderId="0" xfId="3" applyNumberFormat="1" applyFont="1" applyFill="1" applyAlignment="1">
      <alignment horizontal="center" vertical="center"/>
    </xf>
    <xf numFmtId="0" fontId="14" fillId="11" borderId="0" xfId="3" applyFont="1" applyFill="1" applyAlignment="1">
      <alignment horizontal="center" vertical="center"/>
    </xf>
    <xf numFmtId="2" fontId="14" fillId="11" borderId="0" xfId="3" applyNumberFormat="1" applyFont="1" applyFill="1" applyAlignment="1">
      <alignment horizontal="center" vertical="center"/>
    </xf>
    <xf numFmtId="168" fontId="7" fillId="10" borderId="0" xfId="3" applyNumberFormat="1" applyFont="1" applyFill="1" applyAlignment="1">
      <alignment horizontal="center"/>
    </xf>
    <xf numFmtId="168" fontId="7" fillId="0" borderId="0" xfId="3" applyNumberFormat="1" applyFont="1" applyAlignment="1">
      <alignment horizontal="center"/>
    </xf>
    <xf numFmtId="0" fontId="26" fillId="2" borderId="0" xfId="3" applyFont="1" applyFill="1" applyAlignment="1">
      <alignment horizontal="center" vertical="center"/>
    </xf>
    <xf numFmtId="0" fontId="1" fillId="2" borderId="0" xfId="3" applyFill="1" applyAlignment="1">
      <alignment horizontal="center" wrapText="1"/>
    </xf>
    <xf numFmtId="0" fontId="14" fillId="2" borderId="0" xfId="3" applyFont="1" applyFill="1" applyAlignment="1">
      <alignment horizontal="center" wrapText="1"/>
    </xf>
    <xf numFmtId="0" fontId="14" fillId="2" borderId="34" xfId="3" applyFont="1" applyFill="1" applyBorder="1" applyAlignment="1">
      <alignment horizontal="center" wrapText="1"/>
    </xf>
    <xf numFmtId="44" fontId="14" fillId="2" borderId="1" xfId="2" applyFont="1" applyFill="1" applyBorder="1" applyAlignment="1">
      <alignment horizontal="center"/>
    </xf>
    <xf numFmtId="44" fontId="14" fillId="2" borderId="3" xfId="2" applyFont="1" applyFill="1" applyBorder="1" applyAlignment="1">
      <alignment horizontal="center"/>
    </xf>
    <xf numFmtId="44" fontId="14" fillId="2" borderId="1" xfId="2" applyFont="1" applyFill="1" applyBorder="1" applyAlignment="1">
      <alignment horizontal="right"/>
    </xf>
    <xf numFmtId="44" fontId="14" fillId="2" borderId="3" xfId="2" applyFont="1" applyFill="1" applyBorder="1" applyAlignment="1">
      <alignment horizontal="right"/>
    </xf>
    <xf numFmtId="0" fontId="14" fillId="2" borderId="0" xfId="3" applyFont="1" applyFill="1" applyAlignment="1">
      <alignment horizontal="left"/>
    </xf>
    <xf numFmtId="0" fontId="18" fillId="3" borderId="0" xfId="3" applyFont="1" applyFill="1" applyAlignment="1">
      <alignment horizontal="left" vertical="top" wrapText="1"/>
    </xf>
    <xf numFmtId="0" fontId="14" fillId="2" borderId="0" xfId="3" applyFont="1" applyFill="1" applyAlignment="1">
      <alignment horizontal="center" vertical="center" wrapText="1"/>
    </xf>
    <xf numFmtId="0" fontId="14" fillId="2" borderId="34" xfId="3" applyFont="1" applyFill="1" applyBorder="1" applyAlignment="1">
      <alignment horizontal="center" vertical="center" wrapText="1"/>
    </xf>
    <xf numFmtId="0" fontId="14" fillId="2" borderId="9" xfId="3" applyFont="1" applyFill="1" applyBorder="1" applyAlignment="1">
      <alignment horizontal="left" vertical="center"/>
    </xf>
    <xf numFmtId="0" fontId="14" fillId="2" borderId="10" xfId="3" applyFont="1" applyFill="1" applyBorder="1" applyAlignment="1">
      <alignment horizontal="left" vertical="center"/>
    </xf>
    <xf numFmtId="0" fontId="14" fillId="2" borderId="27" xfId="3" applyFont="1" applyFill="1" applyBorder="1" applyAlignment="1">
      <alignment horizontal="left" vertical="center"/>
    </xf>
    <xf numFmtId="0" fontId="14" fillId="2" borderId="28" xfId="3" applyFont="1" applyFill="1" applyBorder="1" applyAlignment="1">
      <alignment horizontal="left" vertical="center"/>
    </xf>
    <xf numFmtId="0" fontId="14" fillId="2" borderId="30" xfId="3" applyFont="1" applyFill="1" applyBorder="1" applyAlignment="1">
      <alignment horizontal="left" vertical="center"/>
    </xf>
    <xf numFmtId="0" fontId="14" fillId="2" borderId="12" xfId="3" applyFont="1" applyFill="1" applyBorder="1" applyAlignment="1">
      <alignment horizontal="left" vertical="center"/>
    </xf>
    <xf numFmtId="0" fontId="21" fillId="3" borderId="20" xfId="3" applyFont="1" applyFill="1" applyBorder="1" applyAlignment="1">
      <alignment horizontal="left" vertical="center"/>
    </xf>
    <xf numFmtId="0" fontId="21" fillId="3" borderId="21" xfId="3" applyFont="1" applyFill="1" applyBorder="1" applyAlignment="1">
      <alignment horizontal="left" vertical="center"/>
    </xf>
    <xf numFmtId="0" fontId="14" fillId="8" borderId="5" xfId="3" applyFont="1" applyFill="1" applyBorder="1" applyAlignment="1">
      <alignment horizontal="center" vertical="center"/>
    </xf>
    <xf numFmtId="0" fontId="18" fillId="8" borderId="9" xfId="3" applyFont="1" applyFill="1" applyBorder="1" applyAlignment="1">
      <alignment horizontal="left" vertical="center"/>
    </xf>
    <xf numFmtId="0" fontId="18" fillId="8" borderId="10" xfId="3" applyFont="1" applyFill="1" applyBorder="1" applyAlignment="1">
      <alignment horizontal="left" vertical="center"/>
    </xf>
    <xf numFmtId="0" fontId="14" fillId="8" borderId="9" xfId="3" applyFont="1" applyFill="1" applyBorder="1" applyAlignment="1">
      <alignment horizontal="left" vertical="center"/>
    </xf>
    <xf numFmtId="0" fontId="21" fillId="8" borderId="10" xfId="3" applyFont="1" applyFill="1" applyBorder="1" applyAlignment="1">
      <alignment horizontal="left" vertical="center"/>
    </xf>
    <xf numFmtId="0" fontId="21" fillId="8" borderId="9" xfId="3" applyFont="1" applyFill="1" applyBorder="1" applyAlignment="1">
      <alignment horizontal="left" vertical="center"/>
    </xf>
    <xf numFmtId="0" fontId="21" fillId="8" borderId="9" xfId="3" applyFont="1" applyFill="1" applyBorder="1" applyAlignment="1">
      <alignment horizontal="left" vertical="top"/>
    </xf>
    <xf numFmtId="0" fontId="21" fillId="8" borderId="10" xfId="3" applyFont="1" applyFill="1" applyBorder="1" applyAlignment="1">
      <alignment horizontal="left" vertical="top"/>
    </xf>
    <xf numFmtId="0" fontId="21" fillId="2" borderId="9" xfId="3" applyFont="1" applyFill="1" applyBorder="1" applyAlignment="1">
      <alignment horizontal="left" vertical="center"/>
    </xf>
    <xf numFmtId="0" fontId="14" fillId="6" borderId="2" xfId="3" applyFont="1" applyFill="1" applyBorder="1" applyAlignment="1">
      <alignment horizontal="center" vertical="center"/>
    </xf>
    <xf numFmtId="0" fontId="14" fillId="6" borderId="3" xfId="3" applyFont="1" applyFill="1" applyBorder="1" applyAlignment="1">
      <alignment horizontal="center" vertical="center"/>
    </xf>
    <xf numFmtId="0" fontId="14" fillId="2" borderId="23" xfId="3" applyFont="1" applyFill="1" applyBorder="1" applyAlignment="1">
      <alignment horizontal="left" vertical="center"/>
    </xf>
    <xf numFmtId="0" fontId="14" fillId="2" borderId="24" xfId="3" applyFont="1" applyFill="1" applyBorder="1" applyAlignment="1">
      <alignment horizontal="left" vertical="center"/>
    </xf>
    <xf numFmtId="0" fontId="14" fillId="3" borderId="9" xfId="3" applyFont="1" applyFill="1" applyBorder="1" applyAlignment="1">
      <alignment horizontal="left" vertical="center"/>
    </xf>
    <xf numFmtId="0" fontId="14" fillId="3" borderId="10" xfId="3" applyFont="1" applyFill="1" applyBorder="1" applyAlignment="1">
      <alignment horizontal="left" vertical="center"/>
    </xf>
    <xf numFmtId="0" fontId="14" fillId="6" borderId="1" xfId="3" applyFont="1" applyFill="1" applyBorder="1" applyAlignment="1">
      <alignment horizontal="left" vertical="center"/>
    </xf>
    <xf numFmtId="0" fontId="14" fillId="6" borderId="2" xfId="3" applyFont="1" applyFill="1" applyBorder="1" applyAlignment="1">
      <alignment horizontal="left" vertical="center"/>
    </xf>
    <xf numFmtId="0" fontId="18" fillId="8" borderId="23" xfId="3" applyFont="1" applyFill="1" applyBorder="1" applyAlignment="1">
      <alignment horizontal="left" vertical="center"/>
    </xf>
    <xf numFmtId="0" fontId="18" fillId="8" borderId="24" xfId="3" applyFont="1" applyFill="1" applyBorder="1" applyAlignment="1">
      <alignment horizontal="left" vertical="center"/>
    </xf>
    <xf numFmtId="0" fontId="14" fillId="8" borderId="10" xfId="3" applyFont="1" applyFill="1" applyBorder="1" applyAlignment="1">
      <alignment horizontal="left" vertical="center"/>
    </xf>
    <xf numFmtId="0" fontId="14" fillId="8" borderId="17" xfId="3" applyFont="1" applyFill="1" applyBorder="1" applyAlignment="1">
      <alignment horizontal="left" vertical="center"/>
    </xf>
    <xf numFmtId="0" fontId="14" fillId="8" borderId="18" xfId="3" applyFont="1" applyFill="1" applyBorder="1" applyAlignment="1">
      <alignment horizontal="left" vertical="center"/>
    </xf>
    <xf numFmtId="0" fontId="21" fillId="8" borderId="20" xfId="3" applyFont="1" applyFill="1" applyBorder="1" applyAlignment="1">
      <alignment horizontal="left" vertical="center"/>
    </xf>
    <xf numFmtId="0" fontId="14" fillId="8" borderId="21" xfId="3" applyFont="1" applyFill="1" applyBorder="1" applyAlignment="1">
      <alignment horizontal="left" vertical="center"/>
    </xf>
    <xf numFmtId="0" fontId="12" fillId="3" borderId="1" xfId="3" applyFont="1" applyFill="1" applyBorder="1" applyAlignment="1">
      <alignment horizontal="center" vertical="center" wrapText="1"/>
    </xf>
    <xf numFmtId="0" fontId="12" fillId="3" borderId="3" xfId="3" applyFont="1" applyFill="1" applyBorder="1" applyAlignment="1">
      <alignment horizontal="center" vertical="center" wrapText="1"/>
    </xf>
    <xf numFmtId="0" fontId="15" fillId="2" borderId="2" xfId="3" applyFont="1" applyFill="1" applyBorder="1" applyAlignment="1">
      <alignment horizontal="center" vertical="center" wrapText="1"/>
    </xf>
    <xf numFmtId="0" fontId="14" fillId="6" borderId="4" xfId="3" applyFont="1" applyFill="1" applyBorder="1" applyAlignment="1">
      <alignment horizontal="left" vertical="center"/>
    </xf>
    <xf numFmtId="0" fontId="14" fillId="6" borderId="5" xfId="3" applyFont="1" applyFill="1" applyBorder="1" applyAlignment="1">
      <alignment horizontal="left" vertical="center"/>
    </xf>
    <xf numFmtId="165" fontId="15" fillId="7" borderId="1" xfId="3" applyNumberFormat="1" applyFont="1" applyFill="1" applyBorder="1" applyAlignment="1">
      <alignment horizontal="left" vertical="center" wrapText="1"/>
    </xf>
    <xf numFmtId="165" fontId="15" fillId="7" borderId="2" xfId="3" applyNumberFormat="1" applyFont="1" applyFill="1" applyBorder="1" applyAlignment="1">
      <alignment horizontal="left" vertical="center" wrapText="1"/>
    </xf>
    <xf numFmtId="165" fontId="15" fillId="7" borderId="3" xfId="3" applyNumberFormat="1" applyFont="1" applyFill="1" applyBorder="1" applyAlignment="1">
      <alignment horizontal="left" vertical="center" wrapText="1"/>
    </xf>
    <xf numFmtId="49" fontId="14" fillId="8" borderId="9" xfId="3" applyNumberFormat="1" applyFont="1" applyFill="1" applyBorder="1" applyAlignment="1">
      <alignment horizontal="left" vertical="center"/>
    </xf>
    <xf numFmtId="49" fontId="14" fillId="8" borderId="10" xfId="3" applyNumberFormat="1" applyFont="1" applyFill="1" applyBorder="1" applyAlignment="1">
      <alignment horizontal="left" vertical="center"/>
    </xf>
    <xf numFmtId="0" fontId="4" fillId="3" borderId="0" xfId="3" applyFont="1" applyFill="1" applyAlignment="1">
      <alignment horizontal="left" vertical="center"/>
    </xf>
    <xf numFmtId="14" fontId="5" fillId="3" borderId="1" xfId="3" applyNumberFormat="1" applyFont="1" applyFill="1" applyBorder="1" applyAlignment="1">
      <alignment horizontal="center" vertical="center"/>
    </xf>
    <xf numFmtId="14" fontId="5" fillId="3" borderId="2" xfId="3" applyNumberFormat="1" applyFont="1" applyFill="1" applyBorder="1" applyAlignment="1">
      <alignment horizontal="center" vertical="center"/>
    </xf>
    <xf numFmtId="14" fontId="5" fillId="3" borderId="3" xfId="3" applyNumberFormat="1" applyFont="1" applyFill="1" applyBorder="1" applyAlignment="1">
      <alignment horizontal="center" vertical="center"/>
    </xf>
    <xf numFmtId="0" fontId="6" fillId="3" borderId="0" xfId="3" applyFont="1" applyFill="1" applyAlignment="1">
      <alignment horizontal="left" vertical="center"/>
    </xf>
    <xf numFmtId="0" fontId="7" fillId="5" borderId="1" xfId="3" applyFont="1" applyFill="1" applyBorder="1" applyAlignment="1">
      <alignment horizontal="center" vertical="center" wrapText="1"/>
    </xf>
    <xf numFmtId="0" fontId="7" fillId="5" borderId="2" xfId="3" applyFont="1" applyFill="1" applyBorder="1" applyAlignment="1">
      <alignment horizontal="center" vertical="center" wrapText="1"/>
    </xf>
    <xf numFmtId="0" fontId="7" fillId="5" borderId="3" xfId="3" applyFont="1" applyFill="1" applyBorder="1" applyAlignment="1">
      <alignment horizontal="center" vertical="center" wrapText="1"/>
    </xf>
    <xf numFmtId="0" fontId="8" fillId="3" borderId="0" xfId="3" applyFont="1" applyFill="1" applyAlignment="1">
      <alignment horizontal="left" vertical="center"/>
    </xf>
    <xf numFmtId="0" fontId="7" fillId="3" borderId="1" xfId="3" applyFont="1" applyFill="1" applyBorder="1" applyAlignment="1">
      <alignment horizontal="center" vertical="center"/>
    </xf>
    <xf numFmtId="0" fontId="7" fillId="3" borderId="2" xfId="3" applyFont="1" applyFill="1" applyBorder="1" applyAlignment="1">
      <alignment horizontal="center" vertical="center"/>
    </xf>
    <xf numFmtId="0" fontId="7" fillId="3" borderId="3" xfId="3" applyFont="1" applyFill="1" applyBorder="1" applyAlignment="1">
      <alignment horizontal="center" vertical="center"/>
    </xf>
    <xf numFmtId="0" fontId="1" fillId="2" borderId="0" xfId="3" applyFill="1" applyAlignment="1">
      <alignment horizontal="center"/>
    </xf>
    <xf numFmtId="0" fontId="26" fillId="2" borderId="0" xfId="3" applyFont="1" applyFill="1" applyAlignment="1">
      <alignment horizontal="center"/>
    </xf>
    <xf numFmtId="0" fontId="26" fillId="2" borderId="0" xfId="3" applyFont="1" applyFill="1" applyAlignment="1">
      <alignment horizontal="right" wrapText="1"/>
    </xf>
    <xf numFmtId="0" fontId="27" fillId="2" borderId="0" xfId="3" applyFont="1" applyFill="1" applyAlignment="1" applyProtection="1">
      <alignment horizontal="left"/>
      <protection locked="0"/>
    </xf>
    <xf numFmtId="0" fontId="27" fillId="0" borderId="0" xfId="3" applyFont="1" applyAlignment="1" applyProtection="1">
      <alignment horizontal="left"/>
      <protection locked="0"/>
    </xf>
    <xf numFmtId="167" fontId="27" fillId="2" borderId="0" xfId="3" applyNumberFormat="1" applyFont="1" applyFill="1" applyAlignment="1" applyProtection="1">
      <alignment horizontal="left"/>
      <protection locked="0"/>
    </xf>
    <xf numFmtId="167" fontId="27" fillId="2" borderId="34" xfId="3" applyNumberFormat="1" applyFont="1" applyFill="1" applyBorder="1" applyAlignment="1" applyProtection="1">
      <alignment horizontal="left"/>
      <protection locked="0"/>
    </xf>
    <xf numFmtId="167" fontId="27" fillId="0" borderId="0" xfId="3" applyNumberFormat="1" applyFont="1" applyAlignment="1" applyProtection="1">
      <alignment horizontal="left"/>
      <protection locked="0"/>
    </xf>
    <xf numFmtId="167" fontId="27" fillId="0" borderId="34" xfId="3" applyNumberFormat="1" applyFont="1" applyBorder="1" applyAlignment="1" applyProtection="1">
      <alignment horizontal="left"/>
      <protection locked="0"/>
    </xf>
    <xf numFmtId="0" fontId="29" fillId="3" borderId="0" xfId="4" applyFont="1" applyFill="1" applyBorder="1" applyAlignment="1" applyProtection="1">
      <alignment horizontal="left"/>
    </xf>
    <xf numFmtId="0" fontId="29" fillId="3" borderId="34" xfId="4" applyFont="1" applyFill="1" applyBorder="1" applyAlignment="1" applyProtection="1">
      <alignment horizontal="left"/>
    </xf>
    <xf numFmtId="0" fontId="26" fillId="2" borderId="0" xfId="3" applyFont="1" applyFill="1" applyAlignment="1">
      <alignment horizontal="left"/>
    </xf>
    <xf numFmtId="0" fontId="29" fillId="3" borderId="38" xfId="4" applyFont="1" applyFill="1" applyBorder="1" applyAlignment="1" applyProtection="1">
      <alignment horizontal="left"/>
    </xf>
    <xf numFmtId="0" fontId="27" fillId="0" borderId="0" xfId="3" applyFont="1" applyAlignment="1">
      <alignment horizontal="left"/>
    </xf>
    <xf numFmtId="0" fontId="27" fillId="3" borderId="0" xfId="3" applyFont="1" applyFill="1" applyAlignment="1">
      <alignment horizontal="left"/>
    </xf>
    <xf numFmtId="0" fontId="27" fillId="3" borderId="34" xfId="3" applyFont="1" applyFill="1" applyBorder="1" applyAlignment="1">
      <alignment horizontal="left"/>
    </xf>
    <xf numFmtId="0" fontId="29" fillId="3" borderId="38" xfId="4" applyFont="1" applyFill="1" applyBorder="1" applyAlignment="1" applyProtection="1"/>
    <xf numFmtId="0" fontId="29" fillId="3" borderId="0" xfId="4" applyFont="1" applyFill="1" applyBorder="1" applyAlignment="1" applyProtection="1"/>
    <xf numFmtId="0" fontId="29" fillId="3" borderId="38" xfId="4" applyFont="1" applyFill="1" applyBorder="1" applyAlignment="1" applyProtection="1">
      <alignment horizontal="center" wrapText="1"/>
    </xf>
    <xf numFmtId="0" fontId="29" fillId="3" borderId="0" xfId="4" applyFont="1" applyFill="1" applyBorder="1" applyAlignment="1" applyProtection="1">
      <alignment horizontal="center" wrapText="1"/>
    </xf>
    <xf numFmtId="167" fontId="27" fillId="3" borderId="0" xfId="3" applyNumberFormat="1" applyFont="1" applyFill="1" applyAlignment="1">
      <alignment horizontal="left" vertical="center"/>
    </xf>
    <xf numFmtId="167" fontId="27" fillId="3" borderId="34" xfId="3" applyNumberFormat="1" applyFont="1" applyFill="1" applyBorder="1" applyAlignment="1">
      <alignment horizontal="left" vertical="center"/>
    </xf>
    <xf numFmtId="0" fontId="26" fillId="3" borderId="38" xfId="3" applyFont="1" applyFill="1" applyBorder="1" applyAlignment="1">
      <alignment horizontal="left"/>
    </xf>
    <xf numFmtId="0" fontId="26" fillId="3" borderId="0" xfId="3" applyFont="1" applyFill="1" applyAlignment="1">
      <alignment horizontal="left"/>
    </xf>
    <xf numFmtId="0" fontId="26" fillId="0" borderId="0" xfId="3" applyFont="1" applyAlignment="1">
      <alignment horizontal="left"/>
    </xf>
    <xf numFmtId="0" fontId="26" fillId="3" borderId="34" xfId="3" applyFont="1" applyFill="1" applyBorder="1" applyAlignment="1">
      <alignment horizontal="left"/>
    </xf>
    <xf numFmtId="0" fontId="27" fillId="3" borderId="38" xfId="3" applyFont="1" applyFill="1" applyBorder="1" applyAlignment="1">
      <alignment horizontal="left"/>
    </xf>
    <xf numFmtId="0" fontId="27" fillId="3" borderId="38" xfId="3" applyFont="1" applyFill="1" applyBorder="1"/>
    <xf numFmtId="0" fontId="27" fillId="3" borderId="0" xfId="3" applyFont="1" applyFill="1"/>
    <xf numFmtId="0" fontId="27" fillId="3" borderId="0" xfId="3" applyFont="1" applyFill="1" applyAlignment="1">
      <alignment horizontal="left" wrapText="1"/>
    </xf>
    <xf numFmtId="0" fontId="27" fillId="3" borderId="34" xfId="3" applyFont="1" applyFill="1" applyBorder="1" applyAlignment="1">
      <alignment horizontal="left" wrapText="1"/>
    </xf>
    <xf numFmtId="0" fontId="26" fillId="3" borderId="38" xfId="3" applyFont="1" applyFill="1" applyBorder="1"/>
    <xf numFmtId="0" fontId="26" fillId="3" borderId="0" xfId="3" applyFont="1" applyFill="1"/>
    <xf numFmtId="0" fontId="26" fillId="0" borderId="0" xfId="3" applyFont="1" applyAlignment="1">
      <alignment horizontal="left" vertical="center" wrapText="1"/>
    </xf>
    <xf numFmtId="0" fontId="26" fillId="2" borderId="0" xfId="3" applyFont="1" applyFill="1" applyAlignment="1">
      <alignment horizontal="left" vertical="center" wrapText="1"/>
    </xf>
    <xf numFmtId="0" fontId="1" fillId="0" borderId="0" xfId="3" applyAlignment="1">
      <alignment vertical="center"/>
    </xf>
    <xf numFmtId="0" fontId="26" fillId="0" borderId="0" xfId="3" applyFont="1" applyAlignment="1">
      <alignment horizontal="left" wrapText="1"/>
    </xf>
    <xf numFmtId="0" fontId="32" fillId="3" borderId="38" xfId="3" applyFont="1" applyFill="1" applyBorder="1" applyAlignment="1">
      <alignment horizontal="left" vertical="center" wrapText="1"/>
    </xf>
    <xf numFmtId="0" fontId="32" fillId="3" borderId="0" xfId="3" applyFont="1" applyFill="1" applyAlignment="1">
      <alignment horizontal="left" vertical="center" wrapText="1"/>
    </xf>
    <xf numFmtId="0" fontId="26" fillId="3" borderId="0" xfId="3" applyFont="1" applyFill="1" applyAlignment="1">
      <alignment horizontal="left" vertical="center"/>
    </xf>
    <xf numFmtId="0" fontId="27" fillId="3" borderId="0" xfId="3" applyFont="1" applyFill="1" applyAlignment="1">
      <alignment horizontal="left" vertical="top" wrapText="1"/>
    </xf>
    <xf numFmtId="0" fontId="4" fillId="0" borderId="0" xfId="3" applyFont="1" applyAlignment="1">
      <alignment horizontal="center"/>
    </xf>
    <xf numFmtId="0" fontId="6" fillId="2" borderId="0" xfId="3" applyFont="1" applyFill="1" applyAlignment="1">
      <alignment horizontal="center"/>
    </xf>
    <xf numFmtId="0" fontId="9" fillId="3" borderId="0" xfId="3" applyFont="1" applyFill="1" applyAlignment="1">
      <alignment horizontal="center"/>
    </xf>
    <xf numFmtId="0" fontId="5" fillId="6" borderId="0" xfId="3" applyFont="1" applyFill="1" applyAlignment="1">
      <alignment horizontal="center"/>
    </xf>
    <xf numFmtId="0" fontId="7" fillId="2" borderId="2" xfId="3" applyFont="1" applyFill="1" applyBorder="1" applyAlignment="1">
      <alignment horizontal="left" vertical="center" wrapText="1"/>
    </xf>
  </cellXfs>
  <cellStyles count="5">
    <cellStyle name="Comma" xfId="1" builtinId="3"/>
    <cellStyle name="Currency" xfId="2" builtinId="4"/>
    <cellStyle name="Hyperlink 2" xfId="4" xr:uid="{F94E9DA6-D3AF-4DF2-B92E-B068D0BD4B0F}"/>
    <cellStyle name="Normal" xfId="0" builtinId="0"/>
    <cellStyle name="Normal 2" xfId="3" xr:uid="{03A59F1F-DDA8-4E7A-87A0-B8C76A917D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9.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oneCellAnchor>
    <xdr:from>
      <xdr:col>11</xdr:col>
      <xdr:colOff>251255</xdr:colOff>
      <xdr:row>1</xdr:row>
      <xdr:rowOff>132851</xdr:rowOff>
    </xdr:from>
    <xdr:ext cx="1159839" cy="870903"/>
    <xdr:pic>
      <xdr:nvPicPr>
        <xdr:cNvPr id="2" name="Picture 1">
          <a:extLst>
            <a:ext uri="{FF2B5EF4-FFF2-40B4-BE49-F238E27FC236}">
              <a16:creationId xmlns:a16="http://schemas.microsoft.com/office/drawing/2014/main" id="{C752384A-CF14-4B12-A85C-4D49C63024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24530" y="228101"/>
          <a:ext cx="1159839" cy="870903"/>
        </a:xfrm>
        <a:prstGeom prst="rect">
          <a:avLst/>
        </a:prstGeom>
      </xdr:spPr>
    </xdr:pic>
    <xdr:clientData/>
  </xdr:oneCellAnchor>
  <xdr:oneCellAnchor>
    <xdr:from>
      <xdr:col>8</xdr:col>
      <xdr:colOff>44175</xdr:colOff>
      <xdr:row>3</xdr:row>
      <xdr:rowOff>265043</xdr:rowOff>
    </xdr:from>
    <xdr:ext cx="4873706" cy="264560"/>
    <xdr:sp macro="" textlink="">
      <xdr:nvSpPr>
        <xdr:cNvPr id="3" name="TextBox 2">
          <a:extLst>
            <a:ext uri="{FF2B5EF4-FFF2-40B4-BE49-F238E27FC236}">
              <a16:creationId xmlns:a16="http://schemas.microsoft.com/office/drawing/2014/main" id="{9DAE6962-4BB4-416A-A46A-4B58103EECAC}"/>
            </a:ext>
          </a:extLst>
        </xdr:cNvPr>
        <xdr:cNvSpPr txBox="1"/>
      </xdr:nvSpPr>
      <xdr:spPr>
        <a:xfrm>
          <a:off x="11378925" y="1246118"/>
          <a:ext cx="4873706" cy="264560"/>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t>This</a:t>
          </a:r>
          <a:r>
            <a:rPr lang="en-US" sz="1100" b="1" baseline="0"/>
            <a:t> Calculator</a:t>
          </a:r>
          <a:r>
            <a:rPr lang="en-US" sz="1100" b="1"/>
            <a:t> is most useful when acccessed and</a:t>
          </a:r>
          <a:r>
            <a:rPr lang="en-US" sz="1100" b="1" baseline="0"/>
            <a:t> used in the electronic format.</a:t>
          </a:r>
        </a:p>
      </xdr:txBody>
    </xdr:sp>
    <xdr:clientData/>
  </xdr:oneCellAnchor>
  <xdr:oneCellAnchor>
    <xdr:from>
      <xdr:col>7</xdr:col>
      <xdr:colOff>4653309</xdr:colOff>
      <xdr:row>4</xdr:row>
      <xdr:rowOff>252570</xdr:rowOff>
    </xdr:from>
    <xdr:ext cx="1709389" cy="1197659"/>
    <xdr:pic>
      <xdr:nvPicPr>
        <xdr:cNvPr id="4" name="Picture 3">
          <a:extLst>
            <a:ext uri="{FF2B5EF4-FFF2-40B4-BE49-F238E27FC236}">
              <a16:creationId xmlns:a16="http://schemas.microsoft.com/office/drawing/2014/main" id="{5816FAA5-3CBC-455C-BB17-4C37C9E255B8}"/>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8951" t="40473" r="41216" b="39043"/>
        <a:stretch/>
      </xdr:blipFill>
      <xdr:spPr>
        <a:xfrm rot="20810471">
          <a:off x="8472834" y="1519395"/>
          <a:ext cx="1709389" cy="1197659"/>
        </a:xfrm>
        <a:prstGeom prst="rect">
          <a:avLst/>
        </a:prstGeom>
      </xdr:spPr>
    </xdr:pic>
    <xdr:clientData/>
  </xdr:oneCellAnchor>
  <xdr:oneCellAnchor>
    <xdr:from>
      <xdr:col>7</xdr:col>
      <xdr:colOff>1143000</xdr:colOff>
      <xdr:row>5</xdr:row>
      <xdr:rowOff>15875</xdr:rowOff>
    </xdr:from>
    <xdr:ext cx="1162015" cy="1007135"/>
    <xdr:pic>
      <xdr:nvPicPr>
        <xdr:cNvPr id="5" name="Picture 4">
          <a:extLst>
            <a:ext uri="{FF2B5EF4-FFF2-40B4-BE49-F238E27FC236}">
              <a16:creationId xmlns:a16="http://schemas.microsoft.com/office/drawing/2014/main" id="{C8A9B8C6-1A5C-490F-B502-70085A091CA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962525" y="1539875"/>
          <a:ext cx="1162015" cy="1007135"/>
        </a:xfrm>
        <a:prstGeom prst="rect">
          <a:avLst/>
        </a:prstGeom>
      </xdr:spPr>
    </xdr:pic>
    <xdr:clientData/>
  </xdr:oneCellAnchor>
  <xdr:oneCellAnchor>
    <xdr:from>
      <xdr:col>7</xdr:col>
      <xdr:colOff>5822884</xdr:colOff>
      <xdr:row>1</xdr:row>
      <xdr:rowOff>249478</xdr:rowOff>
    </xdr:from>
    <xdr:ext cx="1588236" cy="909601"/>
    <xdr:pic>
      <xdr:nvPicPr>
        <xdr:cNvPr id="6" name="Picture 5">
          <a:extLst>
            <a:ext uri="{FF2B5EF4-FFF2-40B4-BE49-F238E27FC236}">
              <a16:creationId xmlns:a16="http://schemas.microsoft.com/office/drawing/2014/main" id="{D1DAAD19-8D7A-4EEC-8D84-01939938F1D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642409" y="344728"/>
          <a:ext cx="1588236" cy="909601"/>
        </a:xfrm>
        <a:prstGeom prst="rect">
          <a:avLst/>
        </a:prstGeom>
      </xdr:spPr>
    </xdr:pic>
    <xdr:clientData/>
  </xdr:oneCellAnchor>
  <xdr:oneCellAnchor>
    <xdr:from>
      <xdr:col>7</xdr:col>
      <xdr:colOff>4435598</xdr:colOff>
      <xdr:row>0</xdr:row>
      <xdr:rowOff>32680</xdr:rowOff>
    </xdr:from>
    <xdr:ext cx="1032997" cy="942044"/>
    <xdr:pic>
      <xdr:nvPicPr>
        <xdr:cNvPr id="7" name="Picture 6">
          <a:extLst>
            <a:ext uri="{FF2B5EF4-FFF2-40B4-BE49-F238E27FC236}">
              <a16:creationId xmlns:a16="http://schemas.microsoft.com/office/drawing/2014/main" id="{2DFCA329-0D9B-4719-B985-258CE98267B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255123" y="32680"/>
          <a:ext cx="1032997" cy="942044"/>
        </a:xfrm>
        <a:prstGeom prst="rect">
          <a:avLst/>
        </a:prstGeom>
      </xdr:spPr>
    </xdr:pic>
    <xdr:clientData/>
  </xdr:oneCellAnchor>
  <xdr:oneCellAnchor>
    <xdr:from>
      <xdr:col>8</xdr:col>
      <xdr:colOff>53645</xdr:colOff>
      <xdr:row>1</xdr:row>
      <xdr:rowOff>23678</xdr:rowOff>
    </xdr:from>
    <xdr:ext cx="1110320" cy="1204158"/>
    <xdr:pic>
      <xdr:nvPicPr>
        <xdr:cNvPr id="8" name="Picture 7">
          <a:extLst>
            <a:ext uri="{FF2B5EF4-FFF2-40B4-BE49-F238E27FC236}">
              <a16:creationId xmlns:a16="http://schemas.microsoft.com/office/drawing/2014/main" id="{49499DE1-DE17-4CFF-970D-26BCF9BB863B}"/>
            </a:ext>
          </a:extLst>
        </xdr:cNvPr>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41650" t="41565" r="41216" b="39043"/>
        <a:stretch/>
      </xdr:blipFill>
      <xdr:spPr>
        <a:xfrm rot="653094">
          <a:off x="11388395" y="118928"/>
          <a:ext cx="1110320" cy="1204158"/>
        </a:xfrm>
        <a:prstGeom prst="rect">
          <a:avLst/>
        </a:prstGeom>
      </xdr:spPr>
    </xdr:pic>
    <xdr:clientData/>
  </xdr:oneCellAnchor>
  <xdr:oneCellAnchor>
    <xdr:from>
      <xdr:col>9</xdr:col>
      <xdr:colOff>424091</xdr:colOff>
      <xdr:row>1</xdr:row>
      <xdr:rowOff>271236</xdr:rowOff>
    </xdr:from>
    <xdr:ext cx="1527810" cy="743370"/>
    <xdr:pic>
      <xdr:nvPicPr>
        <xdr:cNvPr id="9" name="Picture 8">
          <a:extLst>
            <a:ext uri="{FF2B5EF4-FFF2-40B4-BE49-F238E27FC236}">
              <a16:creationId xmlns:a16="http://schemas.microsoft.com/office/drawing/2014/main" id="{2E231788-146C-485D-9DFB-2E186E19C64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2949466" y="366486"/>
          <a:ext cx="1527810" cy="743370"/>
        </a:xfrm>
        <a:prstGeom prst="rect">
          <a:avLst/>
        </a:prstGeom>
      </xdr:spPr>
    </xdr:pic>
    <xdr:clientData/>
  </xdr:oneCellAnchor>
  <xdr:oneCellAnchor>
    <xdr:from>
      <xdr:col>2</xdr:col>
      <xdr:colOff>163129</xdr:colOff>
      <xdr:row>1</xdr:row>
      <xdr:rowOff>63498</xdr:rowOff>
    </xdr:from>
    <xdr:ext cx="2847496" cy="1262685"/>
    <xdr:pic>
      <xdr:nvPicPr>
        <xdr:cNvPr id="10" name="Picture 9">
          <a:extLst>
            <a:ext uri="{FF2B5EF4-FFF2-40B4-BE49-F238E27FC236}">
              <a16:creationId xmlns:a16="http://schemas.microsoft.com/office/drawing/2014/main" id="{314E60E0-FFFF-496A-BC6A-3CCD06C8B25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29804" y="158748"/>
          <a:ext cx="2847496" cy="126268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156708</xdr:colOff>
      <xdr:row>1</xdr:row>
      <xdr:rowOff>12700</xdr:rowOff>
    </xdr:from>
    <xdr:to>
      <xdr:col>5</xdr:col>
      <xdr:colOff>635000</xdr:colOff>
      <xdr:row>5</xdr:row>
      <xdr:rowOff>93821</xdr:rowOff>
    </xdr:to>
    <xdr:pic>
      <xdr:nvPicPr>
        <xdr:cNvPr id="2" name="Picture 1">
          <a:extLst>
            <a:ext uri="{FF2B5EF4-FFF2-40B4-BE49-F238E27FC236}">
              <a16:creationId xmlns:a16="http://schemas.microsoft.com/office/drawing/2014/main" id="{99451376-EA20-475F-92B6-006C33E2EE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6708" y="174625"/>
          <a:ext cx="3326267" cy="14717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1386417</xdr:colOff>
      <xdr:row>1</xdr:row>
      <xdr:rowOff>10583</xdr:rowOff>
    </xdr:from>
    <xdr:to>
      <xdr:col>7</xdr:col>
      <xdr:colOff>169334</xdr:colOff>
      <xdr:row>5</xdr:row>
      <xdr:rowOff>99614</xdr:rowOff>
    </xdr:to>
    <xdr:pic>
      <xdr:nvPicPr>
        <xdr:cNvPr id="2" name="Picture 1">
          <a:extLst>
            <a:ext uri="{FF2B5EF4-FFF2-40B4-BE49-F238E27FC236}">
              <a16:creationId xmlns:a16="http://schemas.microsoft.com/office/drawing/2014/main" id="{10C6E8ED-E78A-4348-B8D5-8C09ED9748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11092" y="153458"/>
          <a:ext cx="2669117" cy="122250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Foodservice\Education\K-12%20Schools\K-12%20Schools\26-27%20SY%20K-12%20Schools\Commodity%20Calculators\Red%20Gold%20SY2627%20Commodity%20Calculator%20Master%20File%20Version%209.25.26%20UPDATED.xlsx" TargetMode="External"/><Relationship Id="rId1" Type="http://schemas.openxmlformats.org/officeDocument/2006/relationships/externalLinkPath" Target="file:///M:\Foodservice\Education\K-12%20Schools\K-12%20Schools\26-27%20SY%20K-12%20Schools\Commodity%20Calculators\Red%20Gold%20SY2627%20Commodity%20Calculator%20Master%20File%20Version%209.25.26%20UPDA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Y20-21 CALCULATOR RGBRAND OLD"/>
      <sheetName val="SY2627 RG BRAND CALCULATOR"/>
      <sheetName val="SY2627 GENERAL INFORMATION NOI"/>
      <sheetName val="SY2627 GENERAL INFORM. NOT NOI"/>
      <sheetName val="SY2627 REBATE REQUEST FORM"/>
      <sheetName val="SY2627 ELIGIBLE DISTRIB. BRANDS"/>
      <sheetName val="#1-B RED GOLD &amp; DISTR SY 09-10"/>
      <sheetName val="#1-B alt. RG Brands SY 09-10"/>
      <sheetName val="SY2627 Ebate Enrollment Form"/>
      <sheetName val="SY2223 EBATE DISTRI. AGREEMENT "/>
      <sheetName val="SY2627 South Carolina"/>
    </sheetNames>
    <sheetDataSet>
      <sheetData sheetId="0">
        <row r="2">
          <cell r="W2">
            <v>0.46860000000000002</v>
          </cell>
        </row>
        <row r="3">
          <cell r="W3" t="str">
            <v>2020/2021</v>
          </cell>
        </row>
        <row r="4">
          <cell r="W4">
            <v>39900</v>
          </cell>
        </row>
        <row r="5">
          <cell r="W5" t="str">
            <v>11/01/2019</v>
          </cell>
        </row>
        <row r="62">
          <cell r="C62" t="str">
            <v>NOTE 1:  USDA WBSCM Item Code 100332 / Tomato Paste For Bulk Processing.</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rbowen@redgold.com" TargetMode="External"/><Relationship Id="rId3" Type="http://schemas.openxmlformats.org/officeDocument/2006/relationships/hyperlink" Target="mailto:jchaffin@redgold.com" TargetMode="External"/><Relationship Id="rId7" Type="http://schemas.openxmlformats.org/officeDocument/2006/relationships/hyperlink" Target="mailto:lroberts@redgold.com" TargetMode="External"/><Relationship Id="rId12" Type="http://schemas.openxmlformats.org/officeDocument/2006/relationships/drawing" Target="../drawings/drawing2.xml"/><Relationship Id="rId2" Type="http://schemas.openxmlformats.org/officeDocument/2006/relationships/hyperlink" Target="http://www.k12tomatoes.com/" TargetMode="External"/><Relationship Id="rId1" Type="http://schemas.openxmlformats.org/officeDocument/2006/relationships/hyperlink" Target="http://www.redgold.com/red-gold-company/foodservice/k-12-school-program" TargetMode="External"/><Relationship Id="rId6" Type="http://schemas.openxmlformats.org/officeDocument/2006/relationships/hyperlink" Target="mailto:tholmes@redgold.com" TargetMode="External"/><Relationship Id="rId11" Type="http://schemas.openxmlformats.org/officeDocument/2006/relationships/printerSettings" Target="../printerSettings/printerSettings2.bin"/><Relationship Id="rId5" Type="http://schemas.openxmlformats.org/officeDocument/2006/relationships/hyperlink" Target="mailto:dmeiring@redgold.com" TargetMode="External"/><Relationship Id="rId10" Type="http://schemas.openxmlformats.org/officeDocument/2006/relationships/hyperlink" Target="mailto:jbatten@redgold.com" TargetMode="External"/><Relationship Id="rId4" Type="http://schemas.openxmlformats.org/officeDocument/2006/relationships/hyperlink" Target="http://www.redgold.com/red-gold-company/foodservice/k-12-school-program" TargetMode="External"/><Relationship Id="rId9" Type="http://schemas.openxmlformats.org/officeDocument/2006/relationships/hyperlink" Target="mailto:pgueswel@redgold.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C165A-E3E2-4245-966A-42D373C45A1B}">
  <sheetPr>
    <pageSetUpPr fitToPage="1"/>
  </sheetPr>
  <dimension ref="A1:AK68"/>
  <sheetViews>
    <sheetView tabSelected="1" zoomScale="60" zoomScaleNormal="60" zoomScaleSheetLayoutView="30" workbookViewId="0">
      <selection activeCell="N11" sqref="N11"/>
    </sheetView>
  </sheetViews>
  <sheetFormatPr defaultColWidth="9.140625" defaultRowHeight="12.75" x14ac:dyDescent="0.2"/>
  <cols>
    <col min="1" max="1" width="1" style="13" customWidth="1"/>
    <col min="2" max="2" width="29.42578125" style="126" hidden="1" customWidth="1"/>
    <col min="3" max="3" width="10.42578125" style="178" customWidth="1"/>
    <col min="4" max="4" width="10.7109375" style="179" customWidth="1"/>
    <col min="5" max="5" width="13" style="179" customWidth="1"/>
    <col min="6" max="6" width="11.7109375" style="178" customWidth="1"/>
    <col min="7" max="7" width="10.42578125" style="13" customWidth="1"/>
    <col min="8" max="8" width="112.7109375" style="13" customWidth="1"/>
    <col min="9" max="9" width="17.85546875" style="13" customWidth="1"/>
    <col min="10" max="10" width="18.140625" style="178" customWidth="1"/>
    <col min="11" max="11" width="15.5703125" style="11" customWidth="1"/>
    <col min="12" max="12" width="14.140625" style="13" customWidth="1"/>
    <col min="13" max="13" width="13" style="13" customWidth="1"/>
    <col min="14" max="14" width="11" style="13" customWidth="1"/>
    <col min="15" max="15" width="13.7109375" style="180" customWidth="1"/>
    <col min="16" max="16" width="13" style="13" customWidth="1"/>
    <col min="17" max="17" width="13.7109375" style="180" customWidth="1"/>
    <col min="18" max="18" width="1.140625" style="13" customWidth="1"/>
    <col min="19" max="19" width="11.5703125" style="10" hidden="1" customWidth="1"/>
    <col min="20" max="20" width="13.5703125" style="10" hidden="1" customWidth="1"/>
    <col min="21" max="21" width="9.140625" style="11" hidden="1" customWidth="1"/>
    <col min="22" max="22" width="0" style="11" hidden="1" customWidth="1"/>
    <col min="23" max="23" width="10.85546875" style="11" hidden="1" customWidth="1"/>
    <col min="24" max="24" width="0" style="11" hidden="1" customWidth="1"/>
    <col min="25" max="26" width="0" style="12" hidden="1" customWidth="1"/>
    <col min="27" max="36" width="9.140625" style="12"/>
    <col min="37" max="37" width="9.140625" style="11"/>
    <col min="38" max="16384" width="9.140625" style="13"/>
  </cols>
  <sheetData>
    <row r="1" spans="1:37" ht="7.5" customHeight="1" thickBot="1" x14ac:dyDescent="0.25">
      <c r="A1" s="1">
        <v>65</v>
      </c>
      <c r="B1" s="2"/>
      <c r="C1" s="3"/>
      <c r="D1" s="4"/>
      <c r="E1" s="4"/>
      <c r="F1" s="3"/>
      <c r="G1" s="1"/>
      <c r="H1" s="1"/>
      <c r="I1" s="5"/>
      <c r="J1" s="6"/>
      <c r="K1" s="7"/>
      <c r="L1" s="5"/>
      <c r="M1" s="5"/>
      <c r="N1" s="5"/>
      <c r="O1" s="8" t="s">
        <v>0</v>
      </c>
      <c r="P1" s="5"/>
      <c r="Q1" s="9"/>
      <c r="R1" s="5"/>
    </row>
    <row r="2" spans="1:37" ht="27.75" customHeight="1" thickBot="1" x14ac:dyDescent="0.25">
      <c r="A2" s="1"/>
      <c r="B2" s="2"/>
      <c r="C2" s="3"/>
      <c r="D2" s="4"/>
      <c r="E2" s="4"/>
      <c r="F2" s="3"/>
      <c r="G2" s="317" t="str">
        <f>("SCHOOL YEAR "&amp;School_Year)</f>
        <v>SCHOOL YEAR 2026/2027</v>
      </c>
      <c r="H2" s="317"/>
      <c r="I2" s="5"/>
      <c r="J2" s="6"/>
      <c r="K2" s="7"/>
      <c r="L2" s="14"/>
      <c r="M2" s="14"/>
      <c r="N2" s="318" t="s">
        <v>1</v>
      </c>
      <c r="O2" s="319"/>
      <c r="P2" s="319"/>
      <c r="Q2" s="320"/>
      <c r="R2" s="15"/>
      <c r="V2" s="11" t="s">
        <v>2</v>
      </c>
      <c r="W2" s="11">
        <v>0.63049999999999995</v>
      </c>
    </row>
    <row r="3" spans="1:37" ht="42" customHeight="1" thickBot="1" x14ac:dyDescent="0.25">
      <c r="A3" s="1"/>
      <c r="B3" s="2"/>
      <c r="C3" s="3"/>
      <c r="D3" s="4"/>
      <c r="E3" s="4"/>
      <c r="F3" s="3"/>
      <c r="G3" s="321" t="s">
        <v>3</v>
      </c>
      <c r="H3" s="321"/>
      <c r="I3" s="14"/>
      <c r="J3" s="16"/>
      <c r="K3" s="17"/>
      <c r="L3" s="14"/>
      <c r="M3" s="14"/>
      <c r="N3" s="322" t="s">
        <v>4</v>
      </c>
      <c r="O3" s="323"/>
      <c r="P3" s="323"/>
      <c r="Q3" s="324"/>
      <c r="R3" s="15"/>
      <c r="V3" s="11" t="s">
        <v>5</v>
      </c>
      <c r="W3" s="11" t="s">
        <v>6</v>
      </c>
    </row>
    <row r="4" spans="1:37" ht="23.25" customHeight="1" thickBot="1" x14ac:dyDescent="0.25">
      <c r="A4" s="1"/>
      <c r="B4" s="2"/>
      <c r="C4" s="3"/>
      <c r="D4" s="4"/>
      <c r="E4" s="4"/>
      <c r="F4" s="3"/>
      <c r="G4" s="325" t="s">
        <v>7</v>
      </c>
      <c r="H4" s="325"/>
      <c r="I4" s="18"/>
      <c r="J4" s="19"/>
      <c r="K4" s="18"/>
      <c r="L4" s="18"/>
      <c r="M4" s="18"/>
      <c r="N4" s="326" t="s">
        <v>8</v>
      </c>
      <c r="O4" s="327"/>
      <c r="P4" s="327"/>
      <c r="Q4" s="328"/>
      <c r="R4" s="20"/>
      <c r="V4" s="11" t="s">
        <v>9</v>
      </c>
      <c r="W4" s="11">
        <v>39900</v>
      </c>
    </row>
    <row r="5" spans="1:37" s="32" customFormat="1" ht="20.100000000000001" customHeight="1" thickBot="1" x14ac:dyDescent="0.25">
      <c r="A5" s="21"/>
      <c r="B5" s="22"/>
      <c r="C5" s="6"/>
      <c r="D5" s="23"/>
      <c r="E5" s="23"/>
      <c r="F5" s="6"/>
      <c r="G5" s="5"/>
      <c r="H5" s="24" t="s">
        <v>0</v>
      </c>
      <c r="I5" s="25"/>
      <c r="J5" s="26"/>
      <c r="K5" s="27"/>
      <c r="L5" s="25"/>
      <c r="M5" s="25"/>
      <c r="N5" s="307" t="s">
        <v>10</v>
      </c>
      <c r="O5" s="308"/>
      <c r="P5" s="307" t="s">
        <v>11</v>
      </c>
      <c r="Q5" s="308"/>
      <c r="R5" s="21"/>
      <c r="S5" s="28"/>
      <c r="T5" s="28"/>
      <c r="U5" s="29"/>
      <c r="V5" s="29" t="s">
        <v>12</v>
      </c>
      <c r="W5" s="30" t="s">
        <v>13</v>
      </c>
      <c r="X5" s="29"/>
      <c r="Y5" s="31"/>
      <c r="Z5" s="31"/>
      <c r="AA5" s="31"/>
      <c r="AB5" s="31"/>
      <c r="AC5" s="31"/>
      <c r="AD5" s="31"/>
      <c r="AE5" s="31"/>
      <c r="AF5" s="31"/>
      <c r="AG5" s="31"/>
      <c r="AH5" s="31"/>
      <c r="AI5" s="31"/>
      <c r="AJ5" s="31"/>
      <c r="AK5" s="29"/>
    </row>
    <row r="6" spans="1:37" s="45" customFormat="1" ht="80.099999999999994" customHeight="1" thickBot="1" x14ac:dyDescent="0.3">
      <c r="A6" s="33"/>
      <c r="B6" s="34" t="s">
        <v>14</v>
      </c>
      <c r="C6" s="35" t="s">
        <v>15</v>
      </c>
      <c r="D6" s="36" t="s">
        <v>16</v>
      </c>
      <c r="E6" s="36" t="s">
        <v>17</v>
      </c>
      <c r="F6" s="36" t="s">
        <v>18</v>
      </c>
      <c r="G6" s="309" t="s">
        <v>19</v>
      </c>
      <c r="H6" s="309"/>
      <c r="I6" s="37" t="s">
        <v>20</v>
      </c>
      <c r="J6" s="37" t="s">
        <v>21</v>
      </c>
      <c r="K6" s="36" t="s">
        <v>22</v>
      </c>
      <c r="L6" s="38" t="s">
        <v>23</v>
      </c>
      <c r="M6" s="39" t="s">
        <v>24</v>
      </c>
      <c r="N6" s="35" t="s">
        <v>25</v>
      </c>
      <c r="O6" s="40" t="s">
        <v>26</v>
      </c>
      <c r="P6" s="36" t="s">
        <v>27</v>
      </c>
      <c r="Q6" s="40" t="s">
        <v>26</v>
      </c>
      <c r="R6" s="33"/>
      <c r="S6" s="41"/>
      <c r="T6" s="42"/>
      <c r="U6" s="43"/>
      <c r="V6" s="43" t="s">
        <v>28</v>
      </c>
      <c r="W6" s="43"/>
      <c r="X6" s="43"/>
      <c r="Y6" s="44"/>
      <c r="Z6" s="44"/>
      <c r="AA6" s="44"/>
      <c r="AB6" s="44"/>
      <c r="AC6" s="44"/>
      <c r="AD6" s="44"/>
      <c r="AE6" s="44"/>
      <c r="AF6" s="44"/>
      <c r="AG6" s="44"/>
      <c r="AH6" s="44"/>
      <c r="AI6" s="44"/>
      <c r="AJ6" s="44"/>
      <c r="AK6" s="43"/>
    </row>
    <row r="7" spans="1:37" s="52" customFormat="1" ht="47.25" customHeight="1" thickBot="1" x14ac:dyDescent="0.3">
      <c r="A7" s="46"/>
      <c r="B7" s="46"/>
      <c r="C7" s="310" t="s">
        <v>29</v>
      </c>
      <c r="D7" s="311"/>
      <c r="E7" s="311"/>
      <c r="F7" s="311"/>
      <c r="G7" s="311"/>
      <c r="H7" s="311"/>
      <c r="I7" s="311"/>
      <c r="J7" s="311"/>
      <c r="K7" s="311"/>
      <c r="L7" s="311"/>
      <c r="M7" s="47">
        <v>0.63049999999999995</v>
      </c>
      <c r="N7" s="312"/>
      <c r="O7" s="313"/>
      <c r="P7" s="313"/>
      <c r="Q7" s="314"/>
      <c r="R7" s="46"/>
      <c r="S7" s="48"/>
      <c r="T7" s="48"/>
      <c r="U7" s="49"/>
      <c r="V7" s="49" t="s">
        <v>30</v>
      </c>
      <c r="W7" s="49"/>
      <c r="X7" s="49"/>
      <c r="Y7" s="50"/>
      <c r="Z7" s="50"/>
      <c r="AA7" s="50"/>
      <c r="AB7" s="50"/>
      <c r="AC7" s="50"/>
      <c r="AD7" s="50"/>
      <c r="AE7" s="50"/>
      <c r="AF7" s="50"/>
      <c r="AG7" s="50"/>
      <c r="AH7" s="50"/>
      <c r="AI7" s="50"/>
      <c r="AJ7" s="50"/>
      <c r="AK7" s="51"/>
    </row>
    <row r="8" spans="1:37" s="12" customFormat="1" ht="18.95" customHeight="1" x14ac:dyDescent="0.2">
      <c r="A8" s="1"/>
      <c r="B8" s="53" t="s">
        <v>31</v>
      </c>
      <c r="C8" s="54" t="s">
        <v>32</v>
      </c>
      <c r="D8" s="55" t="s">
        <v>33</v>
      </c>
      <c r="E8" s="56">
        <v>530</v>
      </c>
      <c r="F8" s="57" t="s">
        <v>34</v>
      </c>
      <c r="G8" s="315" t="s">
        <v>35</v>
      </c>
      <c r="H8" s="316"/>
      <c r="I8" s="57" t="s">
        <v>36</v>
      </c>
      <c r="J8" s="58" t="s">
        <v>37</v>
      </c>
      <c r="K8" s="59">
        <f t="shared" ref="K8:K20" si="0">39900/$L8</f>
        <v>3866.2790697674418</v>
      </c>
      <c r="L8" s="60">
        <v>10.32</v>
      </c>
      <c r="M8" s="61">
        <f t="shared" ref="M8:M20" si="1">ROUND((PTV*$L8),2)</f>
        <v>6.51</v>
      </c>
      <c r="N8" s="62"/>
      <c r="O8" s="63" t="str">
        <f t="shared" ref="O8:O20" si="2">IF(N8="","    -",L8*N8)</f>
        <v xml:space="preserve">    -</v>
      </c>
      <c r="P8" s="64"/>
      <c r="Q8" s="65" t="str">
        <f t="shared" ref="Q8:Q20" si="3">IF(P8="","    -",ROUNDUP($P8/$E8,0)*$L8)</f>
        <v xml:space="preserve">    -</v>
      </c>
      <c r="R8" s="1"/>
      <c r="S8" s="66">
        <f t="shared" ref="S8:S20" si="4">N8*M8</f>
        <v>0</v>
      </c>
      <c r="T8" s="66">
        <f t="shared" ref="T8:T20" si="5">ROUNDUP((P8/E8),0)*M8</f>
        <v>0</v>
      </c>
      <c r="U8" s="11"/>
      <c r="V8" s="11"/>
      <c r="W8" s="11"/>
      <c r="X8" s="11"/>
      <c r="AK8" s="11"/>
    </row>
    <row r="9" spans="1:37" s="12" customFormat="1" ht="18.95" customHeight="1" x14ac:dyDescent="0.2">
      <c r="A9" s="1"/>
      <c r="B9" s="2" t="s">
        <v>31</v>
      </c>
      <c r="C9" s="54" t="s">
        <v>38</v>
      </c>
      <c r="D9" s="55" t="s">
        <v>39</v>
      </c>
      <c r="E9" s="55">
        <v>420</v>
      </c>
      <c r="F9" s="57" t="s">
        <v>40</v>
      </c>
      <c r="G9" s="286" t="s">
        <v>41</v>
      </c>
      <c r="H9" s="302"/>
      <c r="I9" s="57" t="s">
        <v>42</v>
      </c>
      <c r="J9" s="58" t="s">
        <v>43</v>
      </c>
      <c r="K9" s="59">
        <f t="shared" si="0"/>
        <v>5443.3833560709409</v>
      </c>
      <c r="L9" s="60">
        <v>7.33</v>
      </c>
      <c r="M9" s="67">
        <f t="shared" si="1"/>
        <v>4.62</v>
      </c>
      <c r="N9" s="68"/>
      <c r="O9" s="69" t="str">
        <f t="shared" si="2"/>
        <v xml:space="preserve">    -</v>
      </c>
      <c r="P9" s="70"/>
      <c r="Q9" s="71" t="str">
        <f t="shared" si="3"/>
        <v xml:space="preserve">    -</v>
      </c>
      <c r="R9" s="1"/>
      <c r="S9" s="66">
        <f t="shared" si="4"/>
        <v>0</v>
      </c>
      <c r="T9" s="66">
        <f t="shared" si="5"/>
        <v>0</v>
      </c>
      <c r="U9" s="11"/>
      <c r="V9" s="11"/>
      <c r="W9" s="11"/>
      <c r="X9" s="11"/>
      <c r="AK9" s="11"/>
    </row>
    <row r="10" spans="1:37" s="12" customFormat="1" ht="18.95" customHeight="1" x14ac:dyDescent="0.2">
      <c r="A10" s="1"/>
      <c r="B10" s="2"/>
      <c r="C10" s="72" t="s">
        <v>32</v>
      </c>
      <c r="D10" s="55" t="s">
        <v>33</v>
      </c>
      <c r="E10" s="56">
        <v>530</v>
      </c>
      <c r="F10" s="57" t="s">
        <v>34</v>
      </c>
      <c r="G10" s="286" t="s">
        <v>44</v>
      </c>
      <c r="H10" s="302"/>
      <c r="I10" s="57" t="s">
        <v>45</v>
      </c>
      <c r="J10" s="58" t="s">
        <v>46</v>
      </c>
      <c r="K10" s="59">
        <f t="shared" si="0"/>
        <v>3254.4861337683524</v>
      </c>
      <c r="L10" s="60">
        <v>12.26</v>
      </c>
      <c r="M10" s="67">
        <f t="shared" si="1"/>
        <v>7.73</v>
      </c>
      <c r="N10" s="68"/>
      <c r="O10" s="69" t="str">
        <f t="shared" si="2"/>
        <v xml:space="preserve">    -</v>
      </c>
      <c r="P10" s="70"/>
      <c r="Q10" s="71" t="str">
        <f t="shared" si="3"/>
        <v xml:space="preserve">    -</v>
      </c>
      <c r="R10" s="1"/>
      <c r="S10" s="66">
        <f t="shared" si="4"/>
        <v>0</v>
      </c>
      <c r="T10" s="66">
        <f t="shared" si="5"/>
        <v>0</v>
      </c>
      <c r="U10" s="11"/>
      <c r="V10" s="11"/>
      <c r="W10" s="11"/>
      <c r="X10" s="11"/>
      <c r="AK10" s="11"/>
    </row>
    <row r="11" spans="1:37" s="12" customFormat="1" ht="18.95" customHeight="1" x14ac:dyDescent="0.2">
      <c r="A11" s="5"/>
      <c r="B11" s="73" t="s">
        <v>31</v>
      </c>
      <c r="C11" s="72" t="s">
        <v>47</v>
      </c>
      <c r="D11" s="55" t="s">
        <v>33</v>
      </c>
      <c r="E11" s="56">
        <v>289</v>
      </c>
      <c r="F11" s="57" t="s">
        <v>48</v>
      </c>
      <c r="G11" s="286" t="s">
        <v>49</v>
      </c>
      <c r="H11" s="302"/>
      <c r="I11" s="57" t="s">
        <v>50</v>
      </c>
      <c r="J11" s="58" t="s">
        <v>51</v>
      </c>
      <c r="K11" s="59">
        <f t="shared" si="0"/>
        <v>7643.6781609195405</v>
      </c>
      <c r="L11" s="60">
        <v>5.22</v>
      </c>
      <c r="M11" s="67">
        <f t="shared" si="1"/>
        <v>3.29</v>
      </c>
      <c r="N11" s="68"/>
      <c r="O11" s="69" t="str">
        <f t="shared" si="2"/>
        <v xml:space="preserve">    -</v>
      </c>
      <c r="P11" s="70"/>
      <c r="Q11" s="71" t="str">
        <f t="shared" si="3"/>
        <v xml:space="preserve">    -</v>
      </c>
      <c r="R11" s="1"/>
      <c r="S11" s="66">
        <f t="shared" si="4"/>
        <v>0</v>
      </c>
      <c r="T11" s="66">
        <f t="shared" si="5"/>
        <v>0</v>
      </c>
      <c r="U11" s="11"/>
      <c r="V11" s="11"/>
      <c r="W11" s="11"/>
      <c r="X11" s="11"/>
      <c r="AK11" s="11"/>
    </row>
    <row r="12" spans="1:37" s="12" customFormat="1" ht="18.95" customHeight="1" x14ac:dyDescent="0.2">
      <c r="A12" s="1"/>
      <c r="B12" s="53" t="s">
        <v>31</v>
      </c>
      <c r="C12" s="54" t="s">
        <v>52</v>
      </c>
      <c r="D12" s="55" t="s">
        <v>53</v>
      </c>
      <c r="E12" s="74">
        <v>412</v>
      </c>
      <c r="F12" s="57" t="s">
        <v>40</v>
      </c>
      <c r="G12" s="315" t="s">
        <v>54</v>
      </c>
      <c r="H12" s="316"/>
      <c r="I12" s="57" t="s">
        <v>55</v>
      </c>
      <c r="J12" s="58" t="s">
        <v>56</v>
      </c>
      <c r="K12" s="59">
        <f t="shared" si="0"/>
        <v>6762.7118644067796</v>
      </c>
      <c r="L12" s="60">
        <v>5.9</v>
      </c>
      <c r="M12" s="67">
        <f t="shared" si="1"/>
        <v>3.72</v>
      </c>
      <c r="N12" s="68"/>
      <c r="O12" s="69" t="str">
        <f t="shared" si="2"/>
        <v xml:space="preserve">    -</v>
      </c>
      <c r="P12" s="70"/>
      <c r="Q12" s="71" t="str">
        <f t="shared" si="3"/>
        <v xml:space="preserve">    -</v>
      </c>
      <c r="R12" s="1"/>
      <c r="S12" s="66">
        <f t="shared" si="4"/>
        <v>0</v>
      </c>
      <c r="T12" s="66">
        <f t="shared" si="5"/>
        <v>0</v>
      </c>
      <c r="U12" s="11"/>
      <c r="V12" s="11"/>
      <c r="W12" s="11"/>
      <c r="X12" s="11"/>
      <c r="AK12" s="11"/>
    </row>
    <row r="13" spans="1:37" ht="18.95" customHeight="1" x14ac:dyDescent="0.2">
      <c r="A13" s="1"/>
      <c r="B13" s="2"/>
      <c r="C13" s="72" t="s">
        <v>57</v>
      </c>
      <c r="D13" s="55" t="s">
        <v>58</v>
      </c>
      <c r="E13" s="55">
        <v>264</v>
      </c>
      <c r="F13" s="57" t="s">
        <v>40</v>
      </c>
      <c r="G13" s="286" t="s">
        <v>59</v>
      </c>
      <c r="H13" s="302"/>
      <c r="I13" s="57" t="s">
        <v>60</v>
      </c>
      <c r="J13" s="57" t="s">
        <v>61</v>
      </c>
      <c r="K13" s="59">
        <f t="shared" si="0"/>
        <v>10754.716981132076</v>
      </c>
      <c r="L13" s="57">
        <v>3.71</v>
      </c>
      <c r="M13" s="67">
        <f t="shared" si="1"/>
        <v>2.34</v>
      </c>
      <c r="N13" s="68"/>
      <c r="O13" s="69" t="str">
        <f t="shared" si="2"/>
        <v xml:space="preserve">    -</v>
      </c>
      <c r="P13" s="70"/>
      <c r="Q13" s="71" t="str">
        <f t="shared" si="3"/>
        <v xml:space="preserve">    -</v>
      </c>
      <c r="R13" s="1"/>
      <c r="S13" s="66">
        <f t="shared" si="4"/>
        <v>0</v>
      </c>
      <c r="T13" s="66">
        <f t="shared" si="5"/>
        <v>0</v>
      </c>
    </row>
    <row r="14" spans="1:37" ht="18.95" customHeight="1" x14ac:dyDescent="0.2">
      <c r="A14" s="1"/>
      <c r="B14" s="2"/>
      <c r="C14" s="72" t="s">
        <v>62</v>
      </c>
      <c r="D14" s="55" t="s">
        <v>63</v>
      </c>
      <c r="E14" s="55">
        <v>84</v>
      </c>
      <c r="F14" s="57" t="s">
        <v>64</v>
      </c>
      <c r="G14" s="286" t="s">
        <v>65</v>
      </c>
      <c r="H14" s="302"/>
      <c r="I14" s="57" t="s">
        <v>66</v>
      </c>
      <c r="J14" s="57" t="s">
        <v>67</v>
      </c>
      <c r="K14" s="59">
        <f t="shared" si="0"/>
        <v>16906.77966101695</v>
      </c>
      <c r="L14" s="57">
        <v>2.36</v>
      </c>
      <c r="M14" s="67">
        <f t="shared" si="1"/>
        <v>1.49</v>
      </c>
      <c r="N14" s="68"/>
      <c r="O14" s="69" t="str">
        <f t="shared" si="2"/>
        <v xml:space="preserve">    -</v>
      </c>
      <c r="P14" s="70"/>
      <c r="Q14" s="71" t="str">
        <f t="shared" si="3"/>
        <v xml:space="preserve">    -</v>
      </c>
      <c r="R14" s="1"/>
      <c r="S14" s="66">
        <f t="shared" si="4"/>
        <v>0</v>
      </c>
      <c r="T14" s="66">
        <f t="shared" si="5"/>
        <v>0</v>
      </c>
    </row>
    <row r="15" spans="1:37" ht="18.95" customHeight="1" x14ac:dyDescent="0.2">
      <c r="A15" s="1"/>
      <c r="B15" s="2"/>
      <c r="C15" s="72" t="s">
        <v>62</v>
      </c>
      <c r="D15" s="55" t="s">
        <v>68</v>
      </c>
      <c r="E15" s="55">
        <v>168</v>
      </c>
      <c r="F15" s="57" t="s">
        <v>64</v>
      </c>
      <c r="G15" s="286" t="s">
        <v>69</v>
      </c>
      <c r="H15" s="302"/>
      <c r="I15" s="57" t="s">
        <v>70</v>
      </c>
      <c r="J15" s="57" t="s">
        <v>71</v>
      </c>
      <c r="K15" s="59">
        <f t="shared" si="0"/>
        <v>8453.3898305084749</v>
      </c>
      <c r="L15" s="57">
        <v>4.72</v>
      </c>
      <c r="M15" s="67">
        <f t="shared" si="1"/>
        <v>2.98</v>
      </c>
      <c r="N15" s="68"/>
      <c r="O15" s="69" t="str">
        <f t="shared" si="2"/>
        <v xml:space="preserve">    -</v>
      </c>
      <c r="P15" s="70"/>
      <c r="Q15" s="71" t="str">
        <f t="shared" si="3"/>
        <v xml:space="preserve">    -</v>
      </c>
      <c r="R15" s="1"/>
      <c r="S15" s="66">
        <f t="shared" si="4"/>
        <v>0</v>
      </c>
      <c r="T15" s="66">
        <f t="shared" si="5"/>
        <v>0</v>
      </c>
    </row>
    <row r="16" spans="1:37" ht="18.95" customHeight="1" x14ac:dyDescent="0.2">
      <c r="A16" s="1"/>
      <c r="B16" s="2"/>
      <c r="C16" s="72" t="s">
        <v>72</v>
      </c>
      <c r="D16" s="55" t="s">
        <v>73</v>
      </c>
      <c r="E16" s="75">
        <v>264</v>
      </c>
      <c r="F16" s="57" t="s">
        <v>72</v>
      </c>
      <c r="G16" s="286" t="s">
        <v>74</v>
      </c>
      <c r="H16" s="302"/>
      <c r="I16" s="57" t="s">
        <v>75</v>
      </c>
      <c r="J16" s="57" t="s">
        <v>76</v>
      </c>
      <c r="K16" s="59">
        <f t="shared" si="0"/>
        <v>6927.0833333333339</v>
      </c>
      <c r="L16" s="60">
        <v>5.76</v>
      </c>
      <c r="M16" s="67">
        <f t="shared" si="1"/>
        <v>3.63</v>
      </c>
      <c r="N16" s="68"/>
      <c r="O16" s="69" t="str">
        <f t="shared" si="2"/>
        <v xml:space="preserve">    -</v>
      </c>
      <c r="P16" s="70"/>
      <c r="Q16" s="71" t="str">
        <f t="shared" si="3"/>
        <v xml:space="preserve">    -</v>
      </c>
      <c r="R16" s="1"/>
      <c r="S16" s="66">
        <f t="shared" si="4"/>
        <v>0</v>
      </c>
      <c r="T16" s="66">
        <f t="shared" si="5"/>
        <v>0</v>
      </c>
    </row>
    <row r="17" spans="1:37" ht="18.95" customHeight="1" x14ac:dyDescent="0.2">
      <c r="A17" s="1"/>
      <c r="B17" s="2"/>
      <c r="C17" s="72" t="s">
        <v>77</v>
      </c>
      <c r="D17" s="55" t="s">
        <v>78</v>
      </c>
      <c r="E17" s="55">
        <v>84</v>
      </c>
      <c r="F17" s="57" t="s">
        <v>79</v>
      </c>
      <c r="G17" s="286" t="s">
        <v>80</v>
      </c>
      <c r="H17" s="302"/>
      <c r="I17" s="57" t="s">
        <v>81</v>
      </c>
      <c r="J17" s="57" t="s">
        <v>82</v>
      </c>
      <c r="K17" s="59">
        <f t="shared" si="0"/>
        <v>10871.934604904633</v>
      </c>
      <c r="L17" s="57">
        <v>3.67</v>
      </c>
      <c r="M17" s="67">
        <f t="shared" si="1"/>
        <v>2.31</v>
      </c>
      <c r="N17" s="68"/>
      <c r="O17" s="69" t="str">
        <f t="shared" si="2"/>
        <v xml:space="preserve">    -</v>
      </c>
      <c r="P17" s="70"/>
      <c r="Q17" s="71" t="str">
        <f t="shared" si="3"/>
        <v xml:space="preserve">    -</v>
      </c>
      <c r="R17" s="1"/>
      <c r="S17" s="66">
        <f t="shared" si="4"/>
        <v>0</v>
      </c>
      <c r="T17" s="66">
        <f t="shared" si="5"/>
        <v>0</v>
      </c>
    </row>
    <row r="18" spans="1:37" ht="18.95" customHeight="1" x14ac:dyDescent="0.2">
      <c r="A18" s="1"/>
      <c r="B18" s="2"/>
      <c r="C18" s="72" t="s">
        <v>77</v>
      </c>
      <c r="D18" s="55" t="s">
        <v>83</v>
      </c>
      <c r="E18" s="55">
        <v>168</v>
      </c>
      <c r="F18" s="57" t="s">
        <v>79</v>
      </c>
      <c r="G18" s="286" t="s">
        <v>84</v>
      </c>
      <c r="H18" s="302"/>
      <c r="I18" s="57" t="s">
        <v>85</v>
      </c>
      <c r="J18" s="57" t="s">
        <v>86</v>
      </c>
      <c r="K18" s="59">
        <f t="shared" si="0"/>
        <v>5443.3833560709409</v>
      </c>
      <c r="L18" s="57">
        <v>7.33</v>
      </c>
      <c r="M18" s="67">
        <f t="shared" si="1"/>
        <v>4.62</v>
      </c>
      <c r="N18" s="68"/>
      <c r="O18" s="69" t="str">
        <f t="shared" si="2"/>
        <v xml:space="preserve">    -</v>
      </c>
      <c r="P18" s="70"/>
      <c r="Q18" s="71" t="str">
        <f t="shared" si="3"/>
        <v xml:space="preserve">    -</v>
      </c>
      <c r="R18" s="1"/>
      <c r="S18" s="66">
        <f t="shared" si="4"/>
        <v>0</v>
      </c>
      <c r="T18" s="66">
        <f t="shared" si="5"/>
        <v>0</v>
      </c>
    </row>
    <row r="19" spans="1:37" ht="18.95" customHeight="1" x14ac:dyDescent="0.2">
      <c r="A19" s="1"/>
      <c r="B19" s="2"/>
      <c r="C19" s="76" t="s">
        <v>87</v>
      </c>
      <c r="D19" s="77" t="s">
        <v>88</v>
      </c>
      <c r="E19" s="78">
        <v>250</v>
      </c>
      <c r="F19" s="79" t="s">
        <v>89</v>
      </c>
      <c r="G19" s="303" t="s">
        <v>90</v>
      </c>
      <c r="H19" s="304"/>
      <c r="I19" s="79" t="s">
        <v>91</v>
      </c>
      <c r="J19" s="79" t="s">
        <v>92</v>
      </c>
      <c r="K19" s="80">
        <f t="shared" si="0"/>
        <v>10025.125628140704</v>
      </c>
      <c r="L19" s="81">
        <v>3.98</v>
      </c>
      <c r="M19" s="82">
        <f t="shared" si="1"/>
        <v>2.5099999999999998</v>
      </c>
      <c r="N19" s="83"/>
      <c r="O19" s="84" t="str">
        <f t="shared" si="2"/>
        <v xml:space="preserve">    -</v>
      </c>
      <c r="P19" s="85"/>
      <c r="Q19" s="86" t="str">
        <f t="shared" si="3"/>
        <v xml:space="preserve">    -</v>
      </c>
      <c r="R19" s="1"/>
      <c r="S19" s="66">
        <f t="shared" si="4"/>
        <v>0</v>
      </c>
      <c r="T19" s="66">
        <f t="shared" si="5"/>
        <v>0</v>
      </c>
    </row>
    <row r="20" spans="1:37" ht="18.95" customHeight="1" thickBot="1" x14ac:dyDescent="0.25">
      <c r="A20" s="1"/>
      <c r="B20" s="2"/>
      <c r="C20" s="76" t="s">
        <v>38</v>
      </c>
      <c r="D20" s="77" t="s">
        <v>39</v>
      </c>
      <c r="E20" s="78">
        <v>71</v>
      </c>
      <c r="F20" s="79" t="s">
        <v>93</v>
      </c>
      <c r="G20" s="305" t="s">
        <v>94</v>
      </c>
      <c r="H20" s="306"/>
      <c r="I20" s="79" t="s">
        <v>95</v>
      </c>
      <c r="J20" s="79" t="s">
        <v>96</v>
      </c>
      <c r="K20" s="80">
        <f t="shared" si="0"/>
        <v>5305.8510638297876</v>
      </c>
      <c r="L20" s="81">
        <v>7.52</v>
      </c>
      <c r="M20" s="82">
        <f t="shared" si="1"/>
        <v>4.74</v>
      </c>
      <c r="N20" s="83"/>
      <c r="O20" s="84" t="str">
        <f t="shared" si="2"/>
        <v xml:space="preserve">    -</v>
      </c>
      <c r="P20" s="85"/>
      <c r="Q20" s="86" t="str">
        <f t="shared" si="3"/>
        <v xml:space="preserve">    -</v>
      </c>
      <c r="R20" s="1"/>
      <c r="S20" s="66">
        <f t="shared" si="4"/>
        <v>0</v>
      </c>
      <c r="T20" s="66">
        <f t="shared" si="5"/>
        <v>0</v>
      </c>
    </row>
    <row r="21" spans="1:37" ht="18.95" customHeight="1" thickBot="1" x14ac:dyDescent="0.25">
      <c r="A21" s="1"/>
      <c r="B21" s="2"/>
      <c r="C21" s="298" t="s">
        <v>97</v>
      </c>
      <c r="D21" s="299"/>
      <c r="E21" s="299"/>
      <c r="F21" s="299"/>
      <c r="G21" s="299"/>
      <c r="H21" s="299"/>
      <c r="I21" s="299"/>
      <c r="J21" s="299"/>
      <c r="K21" s="299"/>
      <c r="L21" s="299"/>
      <c r="M21" s="299"/>
      <c r="N21" s="292"/>
      <c r="O21" s="292"/>
      <c r="P21" s="292"/>
      <c r="Q21" s="293"/>
      <c r="R21" s="1"/>
      <c r="S21" s="66"/>
      <c r="T21" s="66"/>
    </row>
    <row r="22" spans="1:37" s="12" customFormat="1" ht="18.95" customHeight="1" x14ac:dyDescent="0.2">
      <c r="A22" s="1"/>
      <c r="B22" s="53" t="s">
        <v>31</v>
      </c>
      <c r="C22" s="87" t="s">
        <v>32</v>
      </c>
      <c r="D22" s="88" t="s">
        <v>33</v>
      </c>
      <c r="E22" s="89">
        <v>530</v>
      </c>
      <c r="F22" s="90" t="s">
        <v>34</v>
      </c>
      <c r="G22" s="294" t="s">
        <v>98</v>
      </c>
      <c r="H22" s="295"/>
      <c r="I22" s="91" t="s">
        <v>99</v>
      </c>
      <c r="J22" s="92" t="s">
        <v>100</v>
      </c>
      <c r="K22" s="93">
        <f t="shared" ref="K22:K33" si="6">39900/$L22</f>
        <v>3739.4564198687908</v>
      </c>
      <c r="L22" s="94">
        <v>10.67</v>
      </c>
      <c r="M22" s="95">
        <f t="shared" ref="M22:M33" si="7">ROUND((PTV*$L22),2)</f>
        <v>6.73</v>
      </c>
      <c r="N22" s="62"/>
      <c r="O22" s="63" t="str">
        <f t="shared" ref="O22:O33" si="8">IF(N22="","    -",L22*N22)</f>
        <v xml:space="preserve">    -</v>
      </c>
      <c r="P22" s="64"/>
      <c r="Q22" s="65" t="str">
        <f t="shared" ref="Q22:Q33" si="9">IF(P22="","    -",ROUNDUP($P22/$E22,0)*$L22)</f>
        <v xml:space="preserve">    -</v>
      </c>
      <c r="R22" s="1"/>
      <c r="S22" s="66">
        <f t="shared" ref="S22:S33" si="10">N22*M22</f>
        <v>0</v>
      </c>
      <c r="T22" s="66">
        <f t="shared" ref="T22:T33" si="11">ROUNDUP((P22/E22),0)*M22</f>
        <v>0</v>
      </c>
      <c r="U22" s="11"/>
      <c r="V22" s="11"/>
      <c r="W22" s="11"/>
      <c r="X22" s="11"/>
      <c r="AK22" s="11"/>
    </row>
    <row r="23" spans="1:37" s="12" customFormat="1" ht="18.95" customHeight="1" x14ac:dyDescent="0.2">
      <c r="A23" s="1"/>
      <c r="B23" s="2" t="s">
        <v>31</v>
      </c>
      <c r="C23" s="96" t="s">
        <v>38</v>
      </c>
      <c r="D23" s="97" t="s">
        <v>39</v>
      </c>
      <c r="E23" s="98">
        <v>450</v>
      </c>
      <c r="F23" s="99" t="s">
        <v>101</v>
      </c>
      <c r="G23" s="275" t="s">
        <v>102</v>
      </c>
      <c r="H23" s="276"/>
      <c r="I23" s="102" t="s">
        <v>103</v>
      </c>
      <c r="J23" s="103" t="s">
        <v>104</v>
      </c>
      <c r="K23" s="104">
        <f t="shared" si="6"/>
        <v>5305.8510638297876</v>
      </c>
      <c r="L23" s="105">
        <v>7.52</v>
      </c>
      <c r="M23" s="106">
        <f t="shared" si="7"/>
        <v>4.74</v>
      </c>
      <c r="N23" s="68"/>
      <c r="O23" s="69" t="str">
        <f t="shared" si="8"/>
        <v xml:space="preserve">    -</v>
      </c>
      <c r="P23" s="70"/>
      <c r="Q23" s="71" t="str">
        <f t="shared" si="9"/>
        <v xml:space="preserve">    -</v>
      </c>
      <c r="R23" s="1"/>
      <c r="S23" s="66">
        <f t="shared" si="10"/>
        <v>0</v>
      </c>
      <c r="T23" s="66">
        <f t="shared" si="11"/>
        <v>0</v>
      </c>
      <c r="U23" s="11"/>
      <c r="V23" s="11"/>
      <c r="W23" s="11"/>
      <c r="X23" s="11"/>
      <c r="AK23" s="11"/>
    </row>
    <row r="24" spans="1:37" s="12" customFormat="1" ht="18.95" customHeight="1" x14ac:dyDescent="0.2">
      <c r="A24" s="1"/>
      <c r="B24" s="2"/>
      <c r="C24" s="96" t="s">
        <v>38</v>
      </c>
      <c r="D24" s="97" t="s">
        <v>39</v>
      </c>
      <c r="E24" s="98">
        <v>450</v>
      </c>
      <c r="F24" s="99" t="s">
        <v>101</v>
      </c>
      <c r="G24" s="275" t="s">
        <v>105</v>
      </c>
      <c r="H24" s="276"/>
      <c r="I24" s="102" t="s">
        <v>106</v>
      </c>
      <c r="J24" s="103" t="s">
        <v>107</v>
      </c>
      <c r="K24" s="104">
        <f t="shared" si="6"/>
        <v>5305.8510638297876</v>
      </c>
      <c r="L24" s="105">
        <v>7.52</v>
      </c>
      <c r="M24" s="106">
        <f t="shared" si="7"/>
        <v>4.74</v>
      </c>
      <c r="N24" s="68"/>
      <c r="O24" s="69" t="str">
        <f t="shared" si="8"/>
        <v xml:space="preserve">    -</v>
      </c>
      <c r="P24" s="70"/>
      <c r="Q24" s="71" t="str">
        <f t="shared" si="9"/>
        <v xml:space="preserve">    -</v>
      </c>
      <c r="R24" s="1"/>
      <c r="S24" s="66">
        <f t="shared" si="10"/>
        <v>0</v>
      </c>
      <c r="T24" s="66">
        <f t="shared" si="11"/>
        <v>0</v>
      </c>
      <c r="U24" s="11"/>
      <c r="V24" s="11"/>
      <c r="W24" s="11"/>
      <c r="X24" s="11"/>
      <c r="AK24" s="11"/>
    </row>
    <row r="25" spans="1:37" s="12" customFormat="1" ht="18.95" customHeight="1" x14ac:dyDescent="0.2">
      <c r="A25" s="1"/>
      <c r="B25" s="53"/>
      <c r="C25" s="107" t="s">
        <v>32</v>
      </c>
      <c r="D25" s="97" t="s">
        <v>33</v>
      </c>
      <c r="E25" s="108">
        <v>530</v>
      </c>
      <c r="F25" s="99" t="s">
        <v>34</v>
      </c>
      <c r="G25" s="275" t="s">
        <v>108</v>
      </c>
      <c r="H25" s="276"/>
      <c r="I25" s="109" t="s">
        <v>109</v>
      </c>
      <c r="J25" s="103" t="s">
        <v>110</v>
      </c>
      <c r="K25" s="104">
        <f t="shared" si="6"/>
        <v>3230.7692307692309</v>
      </c>
      <c r="L25" s="110">
        <v>12.35</v>
      </c>
      <c r="M25" s="106">
        <f t="shared" si="7"/>
        <v>7.79</v>
      </c>
      <c r="N25" s="68"/>
      <c r="O25" s="69" t="str">
        <f t="shared" si="8"/>
        <v xml:space="preserve">    -</v>
      </c>
      <c r="P25" s="70"/>
      <c r="Q25" s="71" t="str">
        <f t="shared" si="9"/>
        <v xml:space="preserve">    -</v>
      </c>
      <c r="R25" s="1"/>
      <c r="S25" s="66">
        <f t="shared" si="10"/>
        <v>0</v>
      </c>
      <c r="T25" s="66">
        <f t="shared" si="11"/>
        <v>0</v>
      </c>
      <c r="U25" s="11"/>
      <c r="V25" s="11"/>
      <c r="W25" s="11"/>
      <c r="X25" s="11"/>
      <c r="AK25" s="11"/>
    </row>
    <row r="26" spans="1:37" s="12" customFormat="1" ht="18.95" customHeight="1" x14ac:dyDescent="0.2">
      <c r="A26" s="5"/>
      <c r="B26" s="73" t="s">
        <v>31</v>
      </c>
      <c r="C26" s="111" t="s">
        <v>38</v>
      </c>
      <c r="D26" s="98" t="s">
        <v>39</v>
      </c>
      <c r="E26" s="108">
        <v>573</v>
      </c>
      <c r="F26" s="99" t="s">
        <v>111</v>
      </c>
      <c r="G26" s="296" t="s">
        <v>112</v>
      </c>
      <c r="H26" s="297"/>
      <c r="I26" s="99" t="s">
        <v>113</v>
      </c>
      <c r="J26" s="103" t="s">
        <v>114</v>
      </c>
      <c r="K26" s="104">
        <f t="shared" si="6"/>
        <v>2599.3485342019544</v>
      </c>
      <c r="L26" s="105">
        <v>15.35</v>
      </c>
      <c r="M26" s="106">
        <f t="shared" si="7"/>
        <v>9.68</v>
      </c>
      <c r="N26" s="68"/>
      <c r="O26" s="69" t="str">
        <f t="shared" si="8"/>
        <v xml:space="preserve">    -</v>
      </c>
      <c r="P26" s="70"/>
      <c r="Q26" s="71" t="str">
        <f t="shared" si="9"/>
        <v xml:space="preserve">    -</v>
      </c>
      <c r="R26" s="1"/>
      <c r="S26" s="66">
        <f t="shared" si="10"/>
        <v>0</v>
      </c>
      <c r="T26" s="66">
        <f t="shared" si="11"/>
        <v>0</v>
      </c>
      <c r="U26" s="11"/>
      <c r="V26" s="11"/>
      <c r="W26" s="11"/>
      <c r="X26" s="11"/>
      <c r="AK26" s="11"/>
    </row>
    <row r="27" spans="1:37" s="12" customFormat="1" ht="18.95" customHeight="1" x14ac:dyDescent="0.2">
      <c r="A27" s="1"/>
      <c r="B27" s="53" t="s">
        <v>31</v>
      </c>
      <c r="C27" s="112" t="s">
        <v>115</v>
      </c>
      <c r="D27" s="97" t="s">
        <v>116</v>
      </c>
      <c r="E27" s="108">
        <v>498</v>
      </c>
      <c r="F27" s="99" t="s">
        <v>117</v>
      </c>
      <c r="G27" s="275" t="s">
        <v>118</v>
      </c>
      <c r="H27" s="276"/>
      <c r="I27" s="102" t="s">
        <v>119</v>
      </c>
      <c r="J27" s="103" t="s">
        <v>120</v>
      </c>
      <c r="K27" s="104">
        <f t="shared" si="6"/>
        <v>3792.7756653992396</v>
      </c>
      <c r="L27" s="105">
        <v>10.52</v>
      </c>
      <c r="M27" s="106">
        <f t="shared" si="7"/>
        <v>6.63</v>
      </c>
      <c r="N27" s="68"/>
      <c r="O27" s="69" t="str">
        <f t="shared" si="8"/>
        <v xml:space="preserve">    -</v>
      </c>
      <c r="P27" s="70"/>
      <c r="Q27" s="71" t="str">
        <f t="shared" si="9"/>
        <v xml:space="preserve">    -</v>
      </c>
      <c r="R27" s="1"/>
      <c r="S27" s="66">
        <f t="shared" si="10"/>
        <v>0</v>
      </c>
      <c r="T27" s="66">
        <f t="shared" si="11"/>
        <v>0</v>
      </c>
      <c r="U27" s="11"/>
      <c r="V27" s="11"/>
      <c r="W27" s="11"/>
      <c r="X27" s="11"/>
      <c r="AK27" s="11"/>
    </row>
    <row r="28" spans="1:37" s="12" customFormat="1" ht="18.95" customHeight="1" x14ac:dyDescent="0.2">
      <c r="A28" s="1"/>
      <c r="B28" s="53" t="s">
        <v>31</v>
      </c>
      <c r="C28" s="112" t="s">
        <v>38</v>
      </c>
      <c r="D28" s="97" t="s">
        <v>39</v>
      </c>
      <c r="E28" s="108">
        <v>573</v>
      </c>
      <c r="F28" s="99" t="s">
        <v>111</v>
      </c>
      <c r="G28" s="275" t="s">
        <v>121</v>
      </c>
      <c r="H28" s="276"/>
      <c r="I28" s="102" t="s">
        <v>122</v>
      </c>
      <c r="J28" s="103" t="s">
        <v>123</v>
      </c>
      <c r="K28" s="104">
        <f t="shared" si="6"/>
        <v>2291.786329695577</v>
      </c>
      <c r="L28" s="105">
        <v>17.41</v>
      </c>
      <c r="M28" s="106">
        <f t="shared" si="7"/>
        <v>10.98</v>
      </c>
      <c r="N28" s="68"/>
      <c r="O28" s="69" t="str">
        <f t="shared" si="8"/>
        <v xml:space="preserve">    -</v>
      </c>
      <c r="P28" s="70"/>
      <c r="Q28" s="71" t="str">
        <f t="shared" si="9"/>
        <v xml:space="preserve">    -</v>
      </c>
      <c r="R28" s="1"/>
      <c r="S28" s="66">
        <f t="shared" si="10"/>
        <v>0</v>
      </c>
      <c r="T28" s="66">
        <f t="shared" si="11"/>
        <v>0</v>
      </c>
      <c r="U28" s="11"/>
      <c r="V28" s="11"/>
      <c r="W28" s="11"/>
      <c r="X28" s="11"/>
      <c r="AK28" s="11"/>
    </row>
    <row r="29" spans="1:37" s="12" customFormat="1" ht="18.95" customHeight="1" x14ac:dyDescent="0.2">
      <c r="A29" s="1"/>
      <c r="B29" s="53"/>
      <c r="C29" s="112" t="s">
        <v>124</v>
      </c>
      <c r="D29" s="97" t="s">
        <v>125</v>
      </c>
      <c r="E29" s="113">
        <v>1332</v>
      </c>
      <c r="F29" s="99" t="s">
        <v>126</v>
      </c>
      <c r="G29" s="275" t="s">
        <v>127</v>
      </c>
      <c r="H29" s="276"/>
      <c r="I29" s="102" t="s">
        <v>128</v>
      </c>
      <c r="J29" s="103" t="s">
        <v>129</v>
      </c>
      <c r="K29" s="104">
        <f t="shared" si="6"/>
        <v>1288.3435582822087</v>
      </c>
      <c r="L29" s="105">
        <v>30.97</v>
      </c>
      <c r="M29" s="106">
        <f t="shared" si="7"/>
        <v>19.53</v>
      </c>
      <c r="N29" s="68"/>
      <c r="O29" s="69" t="str">
        <f t="shared" si="8"/>
        <v xml:space="preserve">    -</v>
      </c>
      <c r="P29" s="70"/>
      <c r="Q29" s="71" t="str">
        <f t="shared" si="9"/>
        <v xml:space="preserve">    -</v>
      </c>
      <c r="R29" s="1"/>
      <c r="S29" s="66">
        <f t="shared" si="10"/>
        <v>0</v>
      </c>
      <c r="T29" s="66">
        <f t="shared" si="11"/>
        <v>0</v>
      </c>
      <c r="U29" s="11"/>
      <c r="V29" s="11"/>
      <c r="W29" s="11"/>
      <c r="X29" s="11"/>
      <c r="AK29" s="11"/>
    </row>
    <row r="30" spans="1:37" s="12" customFormat="1" ht="18.95" customHeight="1" x14ac:dyDescent="0.2">
      <c r="A30" s="1"/>
      <c r="B30" s="53" t="s">
        <v>31</v>
      </c>
      <c r="C30" s="112" t="s">
        <v>32</v>
      </c>
      <c r="D30" s="97" t="s">
        <v>33</v>
      </c>
      <c r="E30" s="108">
        <v>530</v>
      </c>
      <c r="F30" s="99" t="s">
        <v>34</v>
      </c>
      <c r="G30" s="275" t="s">
        <v>130</v>
      </c>
      <c r="H30" s="276"/>
      <c r="I30" s="102" t="s">
        <v>131</v>
      </c>
      <c r="J30" s="103" t="s">
        <v>132</v>
      </c>
      <c r="K30" s="104">
        <f t="shared" si="6"/>
        <v>4104.9382716049377</v>
      </c>
      <c r="L30" s="105">
        <v>9.7200000000000006</v>
      </c>
      <c r="M30" s="106">
        <f t="shared" si="7"/>
        <v>6.13</v>
      </c>
      <c r="N30" s="68"/>
      <c r="O30" s="69" t="str">
        <f t="shared" si="8"/>
        <v xml:space="preserve">    -</v>
      </c>
      <c r="P30" s="70"/>
      <c r="Q30" s="71" t="str">
        <f t="shared" si="9"/>
        <v xml:space="preserve">    -</v>
      </c>
      <c r="R30" s="1"/>
      <c r="S30" s="66">
        <f t="shared" si="10"/>
        <v>0</v>
      </c>
      <c r="T30" s="66">
        <f t="shared" si="11"/>
        <v>0</v>
      </c>
      <c r="U30" s="11"/>
      <c r="V30" s="11"/>
      <c r="W30" s="11"/>
      <c r="X30" s="11"/>
      <c r="AK30" s="11"/>
    </row>
    <row r="31" spans="1:37" s="12" customFormat="1" ht="18.95" customHeight="1" x14ac:dyDescent="0.2">
      <c r="A31" s="1"/>
      <c r="B31" s="53" t="s">
        <v>31</v>
      </c>
      <c r="C31" s="112" t="s">
        <v>32</v>
      </c>
      <c r="D31" s="97" t="s">
        <v>33</v>
      </c>
      <c r="E31" s="108">
        <v>572</v>
      </c>
      <c r="F31" s="99" t="s">
        <v>133</v>
      </c>
      <c r="G31" s="275" t="s">
        <v>134</v>
      </c>
      <c r="H31" s="276"/>
      <c r="I31" s="102" t="s">
        <v>135</v>
      </c>
      <c r="J31" s="103" t="s">
        <v>136</v>
      </c>
      <c r="K31" s="104">
        <f t="shared" si="6"/>
        <v>2453.8745387453873</v>
      </c>
      <c r="L31" s="105">
        <v>16.260000000000002</v>
      </c>
      <c r="M31" s="106">
        <f t="shared" si="7"/>
        <v>10.25</v>
      </c>
      <c r="N31" s="68"/>
      <c r="O31" s="69" t="str">
        <f t="shared" si="8"/>
        <v xml:space="preserve">    -</v>
      </c>
      <c r="P31" s="70"/>
      <c r="Q31" s="71" t="str">
        <f t="shared" si="9"/>
        <v xml:space="preserve">    -</v>
      </c>
      <c r="R31" s="1"/>
      <c r="S31" s="66">
        <f t="shared" si="10"/>
        <v>0</v>
      </c>
      <c r="T31" s="66">
        <f t="shared" si="11"/>
        <v>0</v>
      </c>
      <c r="U31" s="11"/>
      <c r="V31" s="11"/>
      <c r="W31" s="11"/>
      <c r="X31" s="11"/>
      <c r="AK31" s="11"/>
    </row>
    <row r="32" spans="1:37" s="12" customFormat="1" ht="18.95" customHeight="1" x14ac:dyDescent="0.2">
      <c r="A32" s="1"/>
      <c r="B32" s="53"/>
      <c r="C32" s="112" t="s">
        <v>32</v>
      </c>
      <c r="D32" s="97" t="s">
        <v>33</v>
      </c>
      <c r="E32" s="108">
        <v>318</v>
      </c>
      <c r="F32" s="99" t="s">
        <v>137</v>
      </c>
      <c r="G32" s="275" t="s">
        <v>138</v>
      </c>
      <c r="H32" s="276"/>
      <c r="I32" s="102" t="s">
        <v>139</v>
      </c>
      <c r="J32" s="103" t="s">
        <v>140</v>
      </c>
      <c r="K32" s="104">
        <f t="shared" si="6"/>
        <v>4453.125</v>
      </c>
      <c r="L32" s="105">
        <v>8.9600000000000009</v>
      </c>
      <c r="M32" s="106">
        <f t="shared" si="7"/>
        <v>5.65</v>
      </c>
      <c r="N32" s="68"/>
      <c r="O32" s="69" t="str">
        <f t="shared" si="8"/>
        <v xml:space="preserve">    -</v>
      </c>
      <c r="P32" s="70"/>
      <c r="Q32" s="71" t="str">
        <f t="shared" si="9"/>
        <v xml:space="preserve">    -</v>
      </c>
      <c r="R32" s="1"/>
      <c r="S32" s="66">
        <f t="shared" si="10"/>
        <v>0</v>
      </c>
      <c r="T32" s="66">
        <f t="shared" si="11"/>
        <v>0</v>
      </c>
      <c r="U32" s="11"/>
      <c r="V32" s="11"/>
      <c r="W32" s="11"/>
      <c r="X32" s="11"/>
      <c r="AK32" s="11"/>
    </row>
    <row r="33" spans="1:37" s="12" customFormat="1" ht="18.95" customHeight="1" thickBot="1" x14ac:dyDescent="0.25">
      <c r="A33" s="1"/>
      <c r="B33" s="53"/>
      <c r="C33" s="112" t="s">
        <v>32</v>
      </c>
      <c r="D33" s="97" t="s">
        <v>33</v>
      </c>
      <c r="E33" s="108">
        <v>318</v>
      </c>
      <c r="F33" s="99" t="s">
        <v>137</v>
      </c>
      <c r="G33" s="275" t="s">
        <v>141</v>
      </c>
      <c r="H33" s="276"/>
      <c r="I33" s="102" t="s">
        <v>142</v>
      </c>
      <c r="J33" s="103" t="s">
        <v>143</v>
      </c>
      <c r="K33" s="104">
        <f t="shared" si="6"/>
        <v>4418.604651162791</v>
      </c>
      <c r="L33" s="105">
        <v>9.0299999999999994</v>
      </c>
      <c r="M33" s="106">
        <f t="shared" si="7"/>
        <v>5.69</v>
      </c>
      <c r="N33" s="68"/>
      <c r="O33" s="69" t="str">
        <f t="shared" si="8"/>
        <v xml:space="preserve">    -</v>
      </c>
      <c r="P33" s="70"/>
      <c r="Q33" s="71" t="str">
        <f t="shared" si="9"/>
        <v xml:space="preserve">    -</v>
      </c>
      <c r="R33" s="1"/>
      <c r="S33" s="66">
        <f t="shared" si="10"/>
        <v>0</v>
      </c>
      <c r="T33" s="66">
        <f t="shared" si="11"/>
        <v>0</v>
      </c>
      <c r="U33" s="11"/>
      <c r="V33" s="11"/>
      <c r="W33" s="11"/>
      <c r="X33" s="11"/>
      <c r="AK33" s="11"/>
    </row>
    <row r="34" spans="1:37" s="119" customFormat="1" ht="18.95" customHeight="1" thickBot="1" x14ac:dyDescent="0.25">
      <c r="A34" s="114"/>
      <c r="B34" s="115"/>
      <c r="C34" s="298" t="s">
        <v>144</v>
      </c>
      <c r="D34" s="299"/>
      <c r="E34" s="299"/>
      <c r="F34" s="299"/>
      <c r="G34" s="299"/>
      <c r="H34" s="299"/>
      <c r="I34" s="299"/>
      <c r="J34" s="299"/>
      <c r="K34" s="299"/>
      <c r="L34" s="299"/>
      <c r="M34" s="299"/>
      <c r="N34" s="292"/>
      <c r="O34" s="292"/>
      <c r="P34" s="292"/>
      <c r="Q34" s="293"/>
      <c r="R34" s="116"/>
      <c r="S34" s="117"/>
      <c r="T34" s="117"/>
      <c r="U34" s="118"/>
      <c r="V34" s="118"/>
      <c r="W34" s="118"/>
      <c r="X34" s="118"/>
      <c r="AK34" s="118"/>
    </row>
    <row r="35" spans="1:37" ht="18.95" customHeight="1" x14ac:dyDescent="0.2">
      <c r="A35" s="1"/>
      <c r="B35" s="2"/>
      <c r="C35" s="120" t="s">
        <v>145</v>
      </c>
      <c r="D35" s="121" t="s">
        <v>146</v>
      </c>
      <c r="E35" s="122">
        <v>1000</v>
      </c>
      <c r="F35" s="123" t="s">
        <v>147</v>
      </c>
      <c r="G35" s="300" t="s">
        <v>148</v>
      </c>
      <c r="H35" s="301"/>
      <c r="I35" s="123" t="s">
        <v>149</v>
      </c>
      <c r="J35" s="123" t="s">
        <v>150</v>
      </c>
      <c r="K35" s="124">
        <f t="shared" ref="K35:K59" si="12">39900/$L35</f>
        <v>8562.2317596566518</v>
      </c>
      <c r="L35" s="125">
        <v>4.66</v>
      </c>
      <c r="M35" s="61">
        <f t="shared" ref="M35:M52" si="13">ROUND((PTV*$L35),2)</f>
        <v>2.94</v>
      </c>
      <c r="N35" s="62"/>
      <c r="O35" s="63" t="str">
        <f t="shared" ref="O35:O59" si="14">IF(N35="","    -",L35*N35)</f>
        <v xml:space="preserve">    -</v>
      </c>
      <c r="P35" s="64"/>
      <c r="Q35" s="65" t="str">
        <f t="shared" ref="Q35:Q59" si="15">IF(P35="","    -",ROUNDUP($P35/$E35,0)*$L35)</f>
        <v xml:space="preserve">    -</v>
      </c>
      <c r="R35" s="1"/>
      <c r="S35" s="66">
        <f t="shared" ref="S35:S42" si="16">N35*M35</f>
        <v>0</v>
      </c>
      <c r="T35" s="66">
        <f t="shared" ref="T35:T42" si="17">ROUNDUP((P35/E35),0)*M35</f>
        <v>0</v>
      </c>
    </row>
    <row r="36" spans="1:37" ht="18.95" customHeight="1" x14ac:dyDescent="0.2">
      <c r="A36" s="1"/>
      <c r="B36" s="53"/>
      <c r="C36" s="72" t="s">
        <v>151</v>
      </c>
      <c r="D36" s="55" t="s">
        <v>152</v>
      </c>
      <c r="E36" s="75">
        <v>1140</v>
      </c>
      <c r="F36" s="57" t="s">
        <v>153</v>
      </c>
      <c r="G36" s="284" t="s">
        <v>154</v>
      </c>
      <c r="H36" s="285"/>
      <c r="I36" s="57" t="s">
        <v>155</v>
      </c>
      <c r="J36" s="57" t="s">
        <v>156</v>
      </c>
      <c r="K36" s="59">
        <f t="shared" si="12"/>
        <v>4217.758985200845</v>
      </c>
      <c r="L36" s="60">
        <v>9.4600000000000009</v>
      </c>
      <c r="M36" s="67">
        <f t="shared" si="13"/>
        <v>5.96</v>
      </c>
      <c r="N36" s="68"/>
      <c r="O36" s="69" t="str">
        <f t="shared" si="14"/>
        <v xml:space="preserve">    -</v>
      </c>
      <c r="P36" s="70"/>
      <c r="Q36" s="71" t="str">
        <f t="shared" si="15"/>
        <v xml:space="preserve">    -</v>
      </c>
      <c r="R36" s="1"/>
      <c r="S36" s="66">
        <f t="shared" si="16"/>
        <v>0</v>
      </c>
      <c r="T36" s="66">
        <f t="shared" si="17"/>
        <v>0</v>
      </c>
      <c r="V36" s="11" t="s">
        <v>157</v>
      </c>
    </row>
    <row r="37" spans="1:37" s="32" customFormat="1" ht="18.95" customHeight="1" x14ac:dyDescent="0.2">
      <c r="A37" s="21"/>
      <c r="B37" s="2"/>
      <c r="C37" s="72" t="s">
        <v>158</v>
      </c>
      <c r="D37" s="55" t="s">
        <v>159</v>
      </c>
      <c r="E37" s="74">
        <v>760</v>
      </c>
      <c r="F37" s="57" t="s">
        <v>153</v>
      </c>
      <c r="G37" s="284" t="s">
        <v>160</v>
      </c>
      <c r="H37" s="285"/>
      <c r="I37" s="57" t="s">
        <v>161</v>
      </c>
      <c r="J37" s="57" t="s">
        <v>162</v>
      </c>
      <c r="K37" s="59">
        <f t="shared" si="12"/>
        <v>6244.1314553990615</v>
      </c>
      <c r="L37" s="60">
        <v>6.39</v>
      </c>
      <c r="M37" s="67">
        <f t="shared" si="13"/>
        <v>4.03</v>
      </c>
      <c r="N37" s="68"/>
      <c r="O37" s="69" t="str">
        <f t="shared" si="14"/>
        <v xml:space="preserve">    -</v>
      </c>
      <c r="P37" s="70"/>
      <c r="Q37" s="71" t="str">
        <f t="shared" si="15"/>
        <v xml:space="preserve">    -</v>
      </c>
      <c r="R37" s="21"/>
      <c r="S37" s="66">
        <f t="shared" si="16"/>
        <v>0</v>
      </c>
      <c r="T37" s="66">
        <f t="shared" si="17"/>
        <v>0</v>
      </c>
      <c r="U37" s="29"/>
      <c r="V37" s="29"/>
      <c r="W37" s="29"/>
      <c r="X37" s="29"/>
      <c r="Y37" s="31"/>
      <c r="Z37" s="31"/>
      <c r="AA37" s="31"/>
      <c r="AB37" s="31"/>
      <c r="AC37" s="31"/>
      <c r="AD37" s="31"/>
      <c r="AE37" s="31"/>
      <c r="AF37" s="31"/>
      <c r="AG37" s="31"/>
      <c r="AH37" s="31"/>
      <c r="AI37" s="31"/>
      <c r="AJ37" s="31"/>
      <c r="AK37" s="29"/>
    </row>
    <row r="38" spans="1:37" ht="18.95" customHeight="1" x14ac:dyDescent="0.2">
      <c r="A38" s="1"/>
      <c r="B38" s="2" t="s">
        <v>163</v>
      </c>
      <c r="C38" s="72" t="s">
        <v>164</v>
      </c>
      <c r="D38" s="55" t="s">
        <v>165</v>
      </c>
      <c r="E38" s="75">
        <v>773</v>
      </c>
      <c r="F38" s="57" t="s">
        <v>153</v>
      </c>
      <c r="G38" s="284" t="s">
        <v>166</v>
      </c>
      <c r="H38" s="285"/>
      <c r="I38" s="57" t="s">
        <v>167</v>
      </c>
      <c r="J38" s="57" t="s">
        <v>168</v>
      </c>
      <c r="K38" s="59">
        <f t="shared" si="12"/>
        <v>6205.2877138413687</v>
      </c>
      <c r="L38" s="60">
        <v>6.43</v>
      </c>
      <c r="M38" s="67">
        <f t="shared" si="13"/>
        <v>4.05</v>
      </c>
      <c r="N38" s="68"/>
      <c r="O38" s="69" t="str">
        <f t="shared" si="14"/>
        <v xml:space="preserve">    -</v>
      </c>
      <c r="P38" s="70"/>
      <c r="Q38" s="71" t="str">
        <f t="shared" si="15"/>
        <v xml:space="preserve">    -</v>
      </c>
      <c r="R38" s="1"/>
      <c r="S38" s="66">
        <f t="shared" si="16"/>
        <v>0</v>
      </c>
      <c r="T38" s="66">
        <f t="shared" si="17"/>
        <v>0</v>
      </c>
      <c r="U38" s="126"/>
      <c r="V38" s="126"/>
      <c r="W38" s="126"/>
      <c r="X38" s="126"/>
      <c r="Y38" s="127"/>
      <c r="Z38" s="127"/>
      <c r="AA38" s="127"/>
      <c r="AB38" s="127"/>
      <c r="AC38" s="127"/>
      <c r="AD38" s="127"/>
      <c r="AE38" s="127"/>
      <c r="AF38" s="127"/>
      <c r="AG38" s="127"/>
      <c r="AH38" s="127"/>
      <c r="AI38" s="127"/>
      <c r="AJ38" s="127"/>
      <c r="AK38" s="126"/>
    </row>
    <row r="39" spans="1:37" s="32" customFormat="1" ht="18.95" customHeight="1" x14ac:dyDescent="0.2">
      <c r="A39" s="21"/>
      <c r="B39" s="2"/>
      <c r="C39" s="72" t="s">
        <v>169</v>
      </c>
      <c r="D39" s="55" t="s">
        <v>170</v>
      </c>
      <c r="E39" s="75">
        <v>1125</v>
      </c>
      <c r="F39" s="57" t="s">
        <v>153</v>
      </c>
      <c r="G39" s="286" t="s">
        <v>171</v>
      </c>
      <c r="H39" s="287"/>
      <c r="I39" s="57" t="s">
        <v>172</v>
      </c>
      <c r="J39" s="57" t="s">
        <v>173</v>
      </c>
      <c r="K39" s="59">
        <f t="shared" si="12"/>
        <v>4258.2710779082181</v>
      </c>
      <c r="L39" s="60">
        <v>9.3699999999999992</v>
      </c>
      <c r="M39" s="67">
        <f t="shared" si="13"/>
        <v>5.91</v>
      </c>
      <c r="N39" s="68"/>
      <c r="O39" s="69" t="str">
        <f t="shared" si="14"/>
        <v xml:space="preserve">    -</v>
      </c>
      <c r="P39" s="70"/>
      <c r="Q39" s="71" t="str">
        <f t="shared" si="15"/>
        <v xml:space="preserve">    -</v>
      </c>
      <c r="R39" s="21"/>
      <c r="S39" s="66">
        <f t="shared" si="16"/>
        <v>0</v>
      </c>
      <c r="T39" s="66">
        <f t="shared" si="17"/>
        <v>0</v>
      </c>
      <c r="U39" s="29"/>
      <c r="V39" s="29"/>
      <c r="W39" s="29"/>
      <c r="X39" s="29"/>
      <c r="Y39" s="31"/>
      <c r="Z39" s="31"/>
      <c r="AA39" s="31"/>
      <c r="AB39" s="31"/>
      <c r="AC39" s="31"/>
      <c r="AD39" s="31"/>
      <c r="AE39" s="31"/>
      <c r="AF39" s="31"/>
      <c r="AG39" s="31"/>
      <c r="AH39" s="31"/>
      <c r="AI39" s="31"/>
      <c r="AJ39" s="31"/>
      <c r="AK39" s="29"/>
    </row>
    <row r="40" spans="1:37" ht="18.95" customHeight="1" x14ac:dyDescent="0.2">
      <c r="A40" s="1"/>
      <c r="B40" s="2"/>
      <c r="C40" s="72" t="s">
        <v>87</v>
      </c>
      <c r="D40" s="55" t="s">
        <v>88</v>
      </c>
      <c r="E40" s="75">
        <v>250</v>
      </c>
      <c r="F40" s="57" t="s">
        <v>89</v>
      </c>
      <c r="G40" s="284" t="s">
        <v>174</v>
      </c>
      <c r="H40" s="285"/>
      <c r="I40" s="57" t="s">
        <v>175</v>
      </c>
      <c r="J40" s="57" t="s">
        <v>176</v>
      </c>
      <c r="K40" s="59">
        <f t="shared" si="12"/>
        <v>11207.865168539325</v>
      </c>
      <c r="L40" s="60">
        <v>3.56</v>
      </c>
      <c r="M40" s="67">
        <f t="shared" si="13"/>
        <v>2.2400000000000002</v>
      </c>
      <c r="N40" s="68"/>
      <c r="O40" s="69" t="str">
        <f t="shared" si="14"/>
        <v xml:space="preserve">    -</v>
      </c>
      <c r="P40" s="70"/>
      <c r="Q40" s="71" t="str">
        <f t="shared" si="15"/>
        <v xml:space="preserve">    -</v>
      </c>
      <c r="R40" s="1"/>
      <c r="S40" s="66">
        <f t="shared" si="16"/>
        <v>0</v>
      </c>
      <c r="T40" s="66">
        <f t="shared" si="17"/>
        <v>0</v>
      </c>
      <c r="V40" s="11" t="str">
        <f>V49&amp;TEXT(TLW,"#,###.00")</f>
        <v xml:space="preserve"> per pound or 39,900.00</v>
      </c>
    </row>
    <row r="41" spans="1:37" s="130" customFormat="1" ht="18.95" customHeight="1" x14ac:dyDescent="0.2">
      <c r="A41" s="128"/>
      <c r="B41" s="129"/>
      <c r="C41" s="72" t="s">
        <v>87</v>
      </c>
      <c r="D41" s="55" t="s">
        <v>88</v>
      </c>
      <c r="E41" s="55">
        <v>250</v>
      </c>
      <c r="F41" s="57" t="s">
        <v>89</v>
      </c>
      <c r="G41" s="284" t="s">
        <v>177</v>
      </c>
      <c r="H41" s="285"/>
      <c r="I41" s="57" t="s">
        <v>178</v>
      </c>
      <c r="J41" s="57" t="s">
        <v>179</v>
      </c>
      <c r="K41" s="59">
        <f t="shared" si="12"/>
        <v>19463.414634146342</v>
      </c>
      <c r="L41" s="57">
        <v>2.0499999999999998</v>
      </c>
      <c r="M41" s="67">
        <f t="shared" si="13"/>
        <v>1.29</v>
      </c>
      <c r="N41" s="68"/>
      <c r="O41" s="69" t="str">
        <f t="shared" si="14"/>
        <v xml:space="preserve">    -</v>
      </c>
      <c r="P41" s="70"/>
      <c r="Q41" s="71" t="str">
        <f t="shared" si="15"/>
        <v xml:space="preserve">    -</v>
      </c>
      <c r="S41" s="66">
        <f t="shared" si="16"/>
        <v>0</v>
      </c>
      <c r="T41" s="66">
        <f t="shared" si="17"/>
        <v>0</v>
      </c>
      <c r="U41" s="131"/>
      <c r="V41" s="131"/>
      <c r="W41" s="131"/>
      <c r="X41" s="131"/>
      <c r="Y41" s="132"/>
      <c r="Z41" s="132"/>
      <c r="AA41" s="132"/>
      <c r="AB41" s="132"/>
      <c r="AC41" s="132"/>
      <c r="AD41" s="132"/>
      <c r="AE41" s="132"/>
      <c r="AF41" s="132"/>
      <c r="AG41" s="132"/>
      <c r="AH41" s="132"/>
      <c r="AI41" s="132"/>
      <c r="AJ41" s="132"/>
      <c r="AK41" s="131"/>
    </row>
    <row r="42" spans="1:37" ht="18.95" customHeight="1" x14ac:dyDescent="0.2">
      <c r="A42" s="1"/>
      <c r="B42" s="2"/>
      <c r="C42" s="72" t="s">
        <v>180</v>
      </c>
      <c r="D42" s="55" t="s">
        <v>181</v>
      </c>
      <c r="E42" s="75">
        <v>485</v>
      </c>
      <c r="F42" s="57" t="s">
        <v>182</v>
      </c>
      <c r="G42" s="288" t="s">
        <v>183</v>
      </c>
      <c r="H42" s="287"/>
      <c r="I42" s="57" t="s">
        <v>184</v>
      </c>
      <c r="J42" s="57" t="s">
        <v>185</v>
      </c>
      <c r="K42" s="59">
        <f t="shared" si="12"/>
        <v>7948.2071713147416</v>
      </c>
      <c r="L42" s="60">
        <v>5.0199999999999996</v>
      </c>
      <c r="M42" s="67">
        <f t="shared" si="13"/>
        <v>3.17</v>
      </c>
      <c r="N42" s="83"/>
      <c r="O42" s="84" t="str">
        <f t="shared" si="14"/>
        <v xml:space="preserve">    -</v>
      </c>
      <c r="P42" s="85"/>
      <c r="Q42" s="86" t="str">
        <f t="shared" si="15"/>
        <v xml:space="preserve">    -</v>
      </c>
      <c r="R42" s="1"/>
      <c r="S42" s="66">
        <f t="shared" si="16"/>
        <v>0</v>
      </c>
      <c r="T42" s="66">
        <f t="shared" si="17"/>
        <v>0</v>
      </c>
      <c r="U42" s="126"/>
      <c r="V42" s="126"/>
      <c r="W42" s="126"/>
      <c r="X42" s="126"/>
      <c r="Y42" s="127"/>
      <c r="Z42" s="127"/>
      <c r="AA42" s="127"/>
      <c r="AB42" s="127"/>
      <c r="AC42" s="127"/>
      <c r="AD42" s="127"/>
      <c r="AE42" s="127"/>
      <c r="AF42" s="127"/>
      <c r="AG42" s="127"/>
      <c r="AH42" s="127"/>
      <c r="AI42" s="127"/>
      <c r="AJ42" s="127"/>
      <c r="AK42" s="126"/>
    </row>
    <row r="43" spans="1:37" ht="18.95" hidden="1" customHeight="1" x14ac:dyDescent="0.2">
      <c r="A43" s="1"/>
      <c r="B43" s="2"/>
      <c r="C43" s="72" t="s">
        <v>151</v>
      </c>
      <c r="D43" s="55" t="s">
        <v>152</v>
      </c>
      <c r="E43" s="75">
        <v>542</v>
      </c>
      <c r="F43" s="57" t="s">
        <v>182</v>
      </c>
      <c r="G43" s="289" t="s">
        <v>186</v>
      </c>
      <c r="H43" s="290"/>
      <c r="I43" s="57" t="s">
        <v>187</v>
      </c>
      <c r="J43" s="57" t="s">
        <v>188</v>
      </c>
      <c r="K43" s="59">
        <f t="shared" si="12"/>
        <v>7112.2994652406414</v>
      </c>
      <c r="L43" s="60">
        <v>5.61</v>
      </c>
      <c r="M43" s="67">
        <f t="shared" si="13"/>
        <v>3.54</v>
      </c>
      <c r="N43" s="83"/>
      <c r="O43" s="84" t="str">
        <f t="shared" si="14"/>
        <v xml:space="preserve">    -</v>
      </c>
      <c r="P43" s="85"/>
      <c r="Q43" s="86" t="str">
        <f t="shared" si="15"/>
        <v xml:space="preserve">    -</v>
      </c>
      <c r="R43" s="1"/>
      <c r="S43" s="66"/>
      <c r="T43" s="66"/>
      <c r="U43" s="126"/>
      <c r="V43" s="126"/>
      <c r="W43" s="126"/>
      <c r="X43" s="126"/>
      <c r="Y43" s="127"/>
      <c r="Z43" s="127"/>
      <c r="AA43" s="127"/>
      <c r="AB43" s="127"/>
      <c r="AC43" s="127"/>
      <c r="AD43" s="127"/>
      <c r="AE43" s="127"/>
      <c r="AF43" s="127"/>
      <c r="AG43" s="127"/>
      <c r="AH43" s="127"/>
      <c r="AI43" s="127"/>
      <c r="AJ43" s="127"/>
      <c r="AK43" s="126"/>
    </row>
    <row r="44" spans="1:37" ht="18.95" customHeight="1" x14ac:dyDescent="0.2">
      <c r="A44" s="1"/>
      <c r="B44" s="2"/>
      <c r="C44" s="72" t="s">
        <v>164</v>
      </c>
      <c r="D44" s="55" t="s">
        <v>189</v>
      </c>
      <c r="E44" s="75">
        <v>370</v>
      </c>
      <c r="F44" s="57" t="s">
        <v>182</v>
      </c>
      <c r="G44" s="284" t="s">
        <v>190</v>
      </c>
      <c r="H44" s="285"/>
      <c r="I44" s="57" t="s">
        <v>191</v>
      </c>
      <c r="J44" s="57" t="s">
        <v>192</v>
      </c>
      <c r="K44" s="59">
        <f t="shared" si="12"/>
        <v>10417.7545691906</v>
      </c>
      <c r="L44" s="60">
        <v>3.83</v>
      </c>
      <c r="M44" s="67">
        <f t="shared" si="13"/>
        <v>2.41</v>
      </c>
      <c r="N44" s="83"/>
      <c r="O44" s="84" t="str">
        <f t="shared" si="14"/>
        <v xml:space="preserve">    -</v>
      </c>
      <c r="P44" s="85"/>
      <c r="Q44" s="86" t="str">
        <f t="shared" si="15"/>
        <v xml:space="preserve">    -</v>
      </c>
      <c r="R44" s="1"/>
      <c r="S44" s="66">
        <f t="shared" ref="S44:S53" si="18">N44*M44</f>
        <v>0</v>
      </c>
      <c r="T44" s="66">
        <f t="shared" ref="T44:T53" si="19">ROUNDUP((P44/E44),0)*M44</f>
        <v>0</v>
      </c>
      <c r="U44" s="126"/>
      <c r="V44" s="126"/>
      <c r="W44" s="126"/>
      <c r="X44" s="126"/>
      <c r="Y44" s="127"/>
      <c r="Z44" s="127"/>
      <c r="AA44" s="127"/>
      <c r="AB44" s="127"/>
      <c r="AC44" s="127"/>
      <c r="AD44" s="127"/>
      <c r="AE44" s="127"/>
      <c r="AF44" s="127"/>
      <c r="AG44" s="127"/>
      <c r="AH44" s="127"/>
      <c r="AI44" s="127"/>
      <c r="AJ44" s="127"/>
      <c r="AK44" s="126"/>
    </row>
    <row r="45" spans="1:37" ht="18.95" customHeight="1" x14ac:dyDescent="0.2">
      <c r="A45" s="1"/>
      <c r="B45" s="2" t="s">
        <v>193</v>
      </c>
      <c r="C45" s="112" t="s">
        <v>145</v>
      </c>
      <c r="D45" s="97" t="s">
        <v>146</v>
      </c>
      <c r="E45" s="133">
        <v>1000</v>
      </c>
      <c r="F45" s="102" t="s">
        <v>147</v>
      </c>
      <c r="G45" s="275" t="s">
        <v>194</v>
      </c>
      <c r="H45" s="276"/>
      <c r="I45" s="102" t="s">
        <v>195</v>
      </c>
      <c r="J45" s="102" t="s">
        <v>196</v>
      </c>
      <c r="K45" s="104">
        <f t="shared" si="12"/>
        <v>9172.4137931034493</v>
      </c>
      <c r="L45" s="134">
        <v>4.3499999999999996</v>
      </c>
      <c r="M45" s="106">
        <f t="shared" si="13"/>
        <v>2.74</v>
      </c>
      <c r="N45" s="68"/>
      <c r="O45" s="69" t="str">
        <f t="shared" si="14"/>
        <v xml:space="preserve">    -</v>
      </c>
      <c r="P45" s="70"/>
      <c r="Q45" s="71" t="str">
        <f t="shared" si="15"/>
        <v xml:space="preserve">    -</v>
      </c>
      <c r="R45" s="1"/>
      <c r="S45" s="66">
        <f t="shared" si="18"/>
        <v>0</v>
      </c>
      <c r="T45" s="66">
        <f t="shared" si="19"/>
        <v>0</v>
      </c>
    </row>
    <row r="46" spans="1:37" ht="18.95" customHeight="1" x14ac:dyDescent="0.2">
      <c r="A46" s="1"/>
      <c r="B46" s="2"/>
      <c r="C46" s="112" t="s">
        <v>145</v>
      </c>
      <c r="D46" s="97" t="s">
        <v>146</v>
      </c>
      <c r="E46" s="133">
        <v>1000</v>
      </c>
      <c r="F46" s="102" t="s">
        <v>147</v>
      </c>
      <c r="G46" s="275" t="s">
        <v>197</v>
      </c>
      <c r="H46" s="276"/>
      <c r="I46" s="102" t="s">
        <v>198</v>
      </c>
      <c r="J46" s="102" t="s">
        <v>199</v>
      </c>
      <c r="K46" s="104">
        <f t="shared" si="12"/>
        <v>6939.130434782609</v>
      </c>
      <c r="L46" s="134">
        <v>5.75</v>
      </c>
      <c r="M46" s="106">
        <f t="shared" si="13"/>
        <v>3.63</v>
      </c>
      <c r="N46" s="83"/>
      <c r="O46" s="84" t="str">
        <f t="shared" si="14"/>
        <v xml:space="preserve">    -</v>
      </c>
      <c r="P46" s="85"/>
      <c r="Q46" s="86" t="str">
        <f t="shared" si="15"/>
        <v xml:space="preserve">    -</v>
      </c>
      <c r="R46" s="1"/>
      <c r="S46" s="66">
        <f t="shared" si="18"/>
        <v>0</v>
      </c>
      <c r="T46" s="66"/>
    </row>
    <row r="47" spans="1:37" ht="18.95" customHeight="1" x14ac:dyDescent="0.2">
      <c r="A47" s="1"/>
      <c r="B47" s="2"/>
      <c r="C47" s="112" t="s">
        <v>200</v>
      </c>
      <c r="D47" s="97">
        <v>15.43</v>
      </c>
      <c r="E47" s="133">
        <v>1000</v>
      </c>
      <c r="F47" s="102" t="s">
        <v>201</v>
      </c>
      <c r="G47" s="291" t="s">
        <v>202</v>
      </c>
      <c r="H47" s="276"/>
      <c r="I47" s="102" t="s">
        <v>203</v>
      </c>
      <c r="J47" s="102" t="s">
        <v>204</v>
      </c>
      <c r="K47" s="104">
        <f t="shared" si="12"/>
        <v>10842.391304347826</v>
      </c>
      <c r="L47" s="134">
        <v>3.68</v>
      </c>
      <c r="M47" s="106">
        <f t="shared" si="13"/>
        <v>2.3199999999999998</v>
      </c>
      <c r="N47" s="83"/>
      <c r="O47" s="84" t="str">
        <f t="shared" si="14"/>
        <v xml:space="preserve">    -</v>
      </c>
      <c r="P47" s="85"/>
      <c r="Q47" s="86" t="str">
        <f t="shared" si="15"/>
        <v xml:space="preserve">    -</v>
      </c>
      <c r="R47" s="1"/>
      <c r="S47" s="66"/>
      <c r="T47" s="66"/>
    </row>
    <row r="48" spans="1:37" ht="18.95" customHeight="1" x14ac:dyDescent="0.2">
      <c r="A48" s="1"/>
      <c r="B48" s="53" t="s">
        <v>31</v>
      </c>
      <c r="C48" s="96" t="s">
        <v>205</v>
      </c>
      <c r="D48" s="97" t="s">
        <v>206</v>
      </c>
      <c r="E48" s="133">
        <v>1151</v>
      </c>
      <c r="F48" s="102" t="s">
        <v>153</v>
      </c>
      <c r="G48" s="275" t="s">
        <v>207</v>
      </c>
      <c r="H48" s="276"/>
      <c r="I48" s="102" t="s">
        <v>208</v>
      </c>
      <c r="J48" s="102" t="s">
        <v>209</v>
      </c>
      <c r="K48" s="104">
        <f t="shared" si="12"/>
        <v>3855.072463768116</v>
      </c>
      <c r="L48" s="134">
        <v>10.35</v>
      </c>
      <c r="M48" s="106">
        <f t="shared" si="13"/>
        <v>6.53</v>
      </c>
      <c r="N48" s="83"/>
      <c r="O48" s="84" t="str">
        <f t="shared" si="14"/>
        <v xml:space="preserve">    -</v>
      </c>
      <c r="P48" s="85"/>
      <c r="Q48" s="86" t="str">
        <f t="shared" si="15"/>
        <v xml:space="preserve">    -</v>
      </c>
      <c r="R48" s="1"/>
      <c r="S48" s="66">
        <f t="shared" si="18"/>
        <v>0</v>
      </c>
      <c r="T48" s="66">
        <f t="shared" si="19"/>
        <v>0</v>
      </c>
      <c r="U48" s="135"/>
      <c r="W48" s="135"/>
      <c r="X48" s="135"/>
      <c r="Y48" s="136"/>
      <c r="Z48" s="136"/>
      <c r="AA48" s="136"/>
      <c r="AB48" s="136"/>
      <c r="AC48" s="136"/>
      <c r="AD48" s="136"/>
      <c r="AE48" s="136"/>
      <c r="AF48" s="136"/>
      <c r="AG48" s="136"/>
      <c r="AH48" s="136"/>
      <c r="AI48" s="136"/>
      <c r="AJ48" s="136"/>
    </row>
    <row r="49" spans="1:37" s="32" customFormat="1" ht="18.95" customHeight="1" x14ac:dyDescent="0.2">
      <c r="A49" s="21"/>
      <c r="B49" s="2" t="s">
        <v>210</v>
      </c>
      <c r="C49" s="112" t="s">
        <v>151</v>
      </c>
      <c r="D49" s="97" t="s">
        <v>152</v>
      </c>
      <c r="E49" s="133">
        <v>1141</v>
      </c>
      <c r="F49" s="102" t="s">
        <v>153</v>
      </c>
      <c r="G49" s="275" t="s">
        <v>211</v>
      </c>
      <c r="H49" s="276"/>
      <c r="I49" s="102" t="s">
        <v>212</v>
      </c>
      <c r="J49" s="102" t="s">
        <v>213</v>
      </c>
      <c r="K49" s="104">
        <f t="shared" si="12"/>
        <v>4453.125</v>
      </c>
      <c r="L49" s="134">
        <v>8.9600000000000009</v>
      </c>
      <c r="M49" s="106">
        <f t="shared" si="13"/>
        <v>5.65</v>
      </c>
      <c r="N49" s="68"/>
      <c r="O49" s="69" t="str">
        <f t="shared" si="14"/>
        <v xml:space="preserve">    -</v>
      </c>
      <c r="P49" s="70"/>
      <c r="Q49" s="71" t="str">
        <f t="shared" si="15"/>
        <v xml:space="preserve">    -</v>
      </c>
      <c r="R49" s="21"/>
      <c r="S49" s="66">
        <f t="shared" si="18"/>
        <v>0</v>
      </c>
      <c r="T49" s="66">
        <f t="shared" si="19"/>
        <v>0</v>
      </c>
      <c r="U49" s="29"/>
      <c r="V49" s="29" t="s">
        <v>214</v>
      </c>
      <c r="W49" s="29"/>
      <c r="X49" s="29"/>
      <c r="Y49" s="31"/>
      <c r="Z49" s="31"/>
      <c r="AA49" s="31"/>
      <c r="AB49" s="31"/>
      <c r="AC49" s="31"/>
      <c r="AD49" s="31"/>
      <c r="AE49" s="31"/>
      <c r="AF49" s="31"/>
      <c r="AG49" s="31"/>
      <c r="AH49" s="31"/>
      <c r="AI49" s="31"/>
      <c r="AJ49" s="31"/>
      <c r="AK49" s="29"/>
    </row>
    <row r="50" spans="1:37" ht="18.95" customHeight="1" x14ac:dyDescent="0.2">
      <c r="A50" s="1"/>
      <c r="B50" s="2" t="s">
        <v>215</v>
      </c>
      <c r="C50" s="112" t="s">
        <v>151</v>
      </c>
      <c r="D50" s="97" t="s">
        <v>152</v>
      </c>
      <c r="E50" s="137">
        <v>1141</v>
      </c>
      <c r="F50" s="102" t="s">
        <v>153</v>
      </c>
      <c r="G50" s="275" t="s">
        <v>216</v>
      </c>
      <c r="H50" s="276"/>
      <c r="I50" s="102" t="s">
        <v>217</v>
      </c>
      <c r="J50" s="102" t="s">
        <v>218</v>
      </c>
      <c r="K50" s="104">
        <f t="shared" si="12"/>
        <v>4423.5033259423508</v>
      </c>
      <c r="L50" s="134">
        <v>9.02</v>
      </c>
      <c r="M50" s="106">
        <f t="shared" si="13"/>
        <v>5.69</v>
      </c>
      <c r="N50" s="68"/>
      <c r="O50" s="69" t="str">
        <f t="shared" si="14"/>
        <v xml:space="preserve">    -</v>
      </c>
      <c r="P50" s="70"/>
      <c r="Q50" s="71" t="str">
        <f t="shared" si="15"/>
        <v xml:space="preserve">    -</v>
      </c>
      <c r="R50" s="1"/>
      <c r="S50" s="66">
        <f t="shared" si="18"/>
        <v>0</v>
      </c>
      <c r="T50" s="66">
        <f t="shared" si="19"/>
        <v>0</v>
      </c>
      <c r="V50" s="11" t="s">
        <v>219</v>
      </c>
    </row>
    <row r="51" spans="1:37" ht="18.95" customHeight="1" x14ac:dyDescent="0.2">
      <c r="A51" s="1"/>
      <c r="B51" s="2" t="s">
        <v>220</v>
      </c>
      <c r="C51" s="112" t="s">
        <v>158</v>
      </c>
      <c r="D51" s="97" t="s">
        <v>159</v>
      </c>
      <c r="E51" s="138">
        <v>760</v>
      </c>
      <c r="F51" s="102" t="s">
        <v>153</v>
      </c>
      <c r="G51" s="275" t="s">
        <v>221</v>
      </c>
      <c r="H51" s="276"/>
      <c r="I51" s="102" t="s">
        <v>222</v>
      </c>
      <c r="J51" s="99" t="s">
        <v>223</v>
      </c>
      <c r="K51" s="104">
        <f t="shared" si="12"/>
        <v>6891.1917098445592</v>
      </c>
      <c r="L51" s="134">
        <v>5.79</v>
      </c>
      <c r="M51" s="106">
        <f t="shared" si="13"/>
        <v>3.65</v>
      </c>
      <c r="N51" s="68"/>
      <c r="O51" s="69" t="str">
        <f t="shared" si="14"/>
        <v xml:space="preserve">    -</v>
      </c>
      <c r="P51" s="70"/>
      <c r="Q51" s="71" t="str">
        <f t="shared" si="15"/>
        <v xml:space="preserve">    -</v>
      </c>
      <c r="R51" s="1"/>
      <c r="S51" s="66">
        <f t="shared" si="18"/>
        <v>0</v>
      </c>
      <c r="T51" s="66">
        <f t="shared" si="19"/>
        <v>0</v>
      </c>
      <c r="V51" s="11" t="s">
        <v>224</v>
      </c>
    </row>
    <row r="52" spans="1:37" ht="18.95" customHeight="1" x14ac:dyDescent="0.2">
      <c r="A52" s="1"/>
      <c r="B52" s="2" t="s">
        <v>163</v>
      </c>
      <c r="C52" s="112" t="s">
        <v>164</v>
      </c>
      <c r="D52" s="97" t="s">
        <v>165</v>
      </c>
      <c r="E52" s="133">
        <v>774</v>
      </c>
      <c r="F52" s="102" t="s">
        <v>153</v>
      </c>
      <c r="G52" s="275" t="s">
        <v>225</v>
      </c>
      <c r="H52" s="276"/>
      <c r="I52" s="102" t="s">
        <v>226</v>
      </c>
      <c r="J52" s="102" t="s">
        <v>227</v>
      </c>
      <c r="K52" s="104">
        <f t="shared" si="12"/>
        <v>6562.5</v>
      </c>
      <c r="L52" s="134">
        <v>6.08</v>
      </c>
      <c r="M52" s="106">
        <f t="shared" si="13"/>
        <v>3.83</v>
      </c>
      <c r="N52" s="68"/>
      <c r="O52" s="69" t="str">
        <f t="shared" si="14"/>
        <v xml:space="preserve">    -</v>
      </c>
      <c r="P52" s="70"/>
      <c r="Q52" s="71" t="str">
        <f t="shared" si="15"/>
        <v xml:space="preserve">    -</v>
      </c>
      <c r="R52" s="1"/>
      <c r="S52" s="66">
        <f t="shared" si="18"/>
        <v>0</v>
      </c>
      <c r="T52" s="66">
        <f t="shared" si="19"/>
        <v>0</v>
      </c>
      <c r="U52" s="126"/>
      <c r="V52" s="126" t="str">
        <f>V7&amp;School_Year&amp;V36&amp;SEPDSRD&amp;V50&amp;TEXT(PTV,"$#0.0000")&amp;V49&amp;TEXT(PTV*TLW,"$#,###.00")&amp;V51</f>
        <v>The Pass Thru Value (PTV) or NOI (Net Off Invoice) discount amount has been determined based on the quantity of tomato paste in the products being offered under this program. 100332 values quoted for the SY2026/2027 were provided by FNS via the 12/4/25 NMPA notification @ $0.6305 per pound or $25,156.95 per truckload of paste. The corresponding Pass Through Value Discount per case for each product is indicated above.</v>
      </c>
      <c r="W52" s="126"/>
      <c r="X52" s="126"/>
      <c r="Y52" s="127"/>
      <c r="Z52" s="127"/>
      <c r="AA52" s="127"/>
      <c r="AB52" s="127"/>
      <c r="AC52" s="127"/>
      <c r="AD52" s="127"/>
      <c r="AE52" s="127"/>
      <c r="AF52" s="127"/>
      <c r="AG52" s="127"/>
      <c r="AH52" s="127"/>
      <c r="AI52" s="127"/>
      <c r="AJ52" s="127"/>
      <c r="AK52" s="126"/>
    </row>
    <row r="53" spans="1:37" s="32" customFormat="1" ht="18.95" customHeight="1" x14ac:dyDescent="0.2">
      <c r="A53" s="21"/>
      <c r="B53" s="2" t="s">
        <v>228</v>
      </c>
      <c r="C53" s="112" t="s">
        <v>229</v>
      </c>
      <c r="D53" s="97" t="s">
        <v>230</v>
      </c>
      <c r="E53" s="133">
        <v>961</v>
      </c>
      <c r="F53" s="102" t="s">
        <v>153</v>
      </c>
      <c r="G53" s="275" t="s">
        <v>231</v>
      </c>
      <c r="H53" s="276"/>
      <c r="I53" s="139" t="s">
        <v>232</v>
      </c>
      <c r="J53" s="102" t="s">
        <v>233</v>
      </c>
      <c r="K53" s="104">
        <f t="shared" si="12"/>
        <v>5473.2510288065841</v>
      </c>
      <c r="L53" s="134">
        <v>7.29</v>
      </c>
      <c r="M53" s="106">
        <f>ROUNDUP((PTV*$L53),3)</f>
        <v>4.5970000000000004</v>
      </c>
      <c r="N53" s="68"/>
      <c r="O53" s="69" t="str">
        <f t="shared" si="14"/>
        <v xml:space="preserve">    -</v>
      </c>
      <c r="P53" s="70"/>
      <c r="Q53" s="71" t="str">
        <f t="shared" si="15"/>
        <v xml:space="preserve">    -</v>
      </c>
      <c r="R53" s="21"/>
      <c r="S53" s="66">
        <f t="shared" si="18"/>
        <v>0</v>
      </c>
      <c r="T53" s="66">
        <f t="shared" si="19"/>
        <v>0</v>
      </c>
      <c r="U53" s="29"/>
      <c r="V53" s="29"/>
      <c r="W53" s="29"/>
      <c r="X53" s="29"/>
      <c r="Y53" s="31"/>
      <c r="Z53" s="31"/>
      <c r="AA53" s="31"/>
      <c r="AB53" s="31"/>
      <c r="AC53" s="31"/>
      <c r="AD53" s="31"/>
      <c r="AE53" s="31"/>
      <c r="AF53" s="31"/>
      <c r="AG53" s="31"/>
      <c r="AH53" s="31"/>
      <c r="AI53" s="31"/>
      <c r="AJ53" s="31"/>
      <c r="AK53" s="29"/>
    </row>
    <row r="54" spans="1:37" s="32" customFormat="1" ht="18.95" hidden="1" customHeight="1" x14ac:dyDescent="0.2">
      <c r="A54" s="21"/>
      <c r="B54" s="2"/>
      <c r="C54" s="112" t="s">
        <v>57</v>
      </c>
      <c r="D54" s="97" t="s">
        <v>234</v>
      </c>
      <c r="E54" s="133">
        <v>336</v>
      </c>
      <c r="F54" s="102" t="s">
        <v>40</v>
      </c>
      <c r="G54" s="100" t="s">
        <v>235</v>
      </c>
      <c r="H54" s="101"/>
      <c r="I54" s="139" t="s">
        <v>236</v>
      </c>
      <c r="J54" s="102" t="s">
        <v>237</v>
      </c>
      <c r="K54" s="104">
        <f t="shared" si="12"/>
        <v>5572.6256983240219</v>
      </c>
      <c r="L54" s="134">
        <v>7.16</v>
      </c>
      <c r="M54" s="106">
        <f>ROUNDUP((PTV*$L54),2)</f>
        <v>4.5199999999999996</v>
      </c>
      <c r="N54" s="68"/>
      <c r="O54" s="69" t="str">
        <f t="shared" si="14"/>
        <v xml:space="preserve">    -</v>
      </c>
      <c r="P54" s="70"/>
      <c r="Q54" s="71" t="str">
        <f t="shared" si="15"/>
        <v xml:space="preserve">    -</v>
      </c>
      <c r="R54" s="21"/>
      <c r="S54" s="66"/>
      <c r="T54" s="66"/>
      <c r="U54" s="29"/>
      <c r="V54" s="29"/>
      <c r="W54" s="29"/>
      <c r="X54" s="29"/>
      <c r="Y54" s="31"/>
      <c r="Z54" s="31"/>
      <c r="AA54" s="31"/>
      <c r="AB54" s="31"/>
      <c r="AC54" s="31"/>
      <c r="AD54" s="31"/>
      <c r="AE54" s="31"/>
      <c r="AF54" s="31"/>
      <c r="AG54" s="31"/>
      <c r="AH54" s="31"/>
      <c r="AI54" s="31"/>
      <c r="AJ54" s="31"/>
      <c r="AK54" s="29"/>
    </row>
    <row r="55" spans="1:37" s="32" customFormat="1" ht="18.95" hidden="1" customHeight="1" x14ac:dyDescent="0.2">
      <c r="A55" s="21"/>
      <c r="B55" s="2"/>
      <c r="C55" s="112" t="s">
        <v>145</v>
      </c>
      <c r="D55" s="97" t="s">
        <v>146</v>
      </c>
      <c r="E55" s="133">
        <v>1000</v>
      </c>
      <c r="F55" s="102" t="s">
        <v>147</v>
      </c>
      <c r="G55" s="275" t="s">
        <v>238</v>
      </c>
      <c r="H55" s="276"/>
      <c r="I55" s="139" t="s">
        <v>239</v>
      </c>
      <c r="J55" s="102" t="s">
        <v>240</v>
      </c>
      <c r="K55" s="104">
        <f t="shared" si="12"/>
        <v>8543.8972162740902</v>
      </c>
      <c r="L55" s="134">
        <v>4.67</v>
      </c>
      <c r="M55" s="106">
        <f>ROUNDUP((PTV*$L55),2)</f>
        <v>2.9499999999999997</v>
      </c>
      <c r="N55" s="68"/>
      <c r="O55" s="69" t="str">
        <f t="shared" si="14"/>
        <v xml:space="preserve">    -</v>
      </c>
      <c r="P55" s="70"/>
      <c r="Q55" s="71" t="str">
        <f t="shared" si="15"/>
        <v xml:space="preserve">    -</v>
      </c>
      <c r="R55" s="21"/>
      <c r="S55" s="66"/>
      <c r="T55" s="66"/>
      <c r="U55" s="29"/>
      <c r="V55" s="29"/>
      <c r="W55" s="29"/>
      <c r="X55" s="29"/>
      <c r="Y55" s="31"/>
      <c r="Z55" s="31"/>
      <c r="AA55" s="31"/>
      <c r="AB55" s="31"/>
      <c r="AC55" s="31"/>
      <c r="AD55" s="31"/>
      <c r="AE55" s="31"/>
      <c r="AF55" s="31"/>
      <c r="AG55" s="31"/>
      <c r="AH55" s="31"/>
      <c r="AI55" s="31"/>
      <c r="AJ55" s="31"/>
      <c r="AK55" s="29"/>
    </row>
    <row r="56" spans="1:37" s="12" customFormat="1" ht="18.95" hidden="1" customHeight="1" x14ac:dyDescent="0.2">
      <c r="A56" s="1"/>
      <c r="B56" s="2"/>
      <c r="C56" s="112" t="s">
        <v>241</v>
      </c>
      <c r="D56" s="97" t="s">
        <v>242</v>
      </c>
      <c r="E56" s="133">
        <v>1000</v>
      </c>
      <c r="F56" s="102" t="s">
        <v>243</v>
      </c>
      <c r="G56" s="275" t="s">
        <v>244</v>
      </c>
      <c r="H56" s="276"/>
      <c r="I56" s="99" t="s">
        <v>245</v>
      </c>
      <c r="J56" s="99" t="s">
        <v>246</v>
      </c>
      <c r="K56" s="140">
        <f t="shared" si="12"/>
        <v>10257.069408740359</v>
      </c>
      <c r="L56" s="105">
        <v>3.89</v>
      </c>
      <c r="M56" s="106">
        <f>ROUND((PTV*$L56),2)</f>
        <v>2.4500000000000002</v>
      </c>
      <c r="N56" s="68"/>
      <c r="O56" s="69" t="str">
        <f t="shared" si="14"/>
        <v xml:space="preserve">    -</v>
      </c>
      <c r="P56" s="70"/>
      <c r="Q56" s="71" t="str">
        <f t="shared" si="15"/>
        <v xml:space="preserve">    -</v>
      </c>
      <c r="R56" s="1"/>
      <c r="S56" s="66">
        <f>N56*M56</f>
        <v>0</v>
      </c>
      <c r="T56" s="66">
        <f>ROUNDUP((P56/E56),0)*M56</f>
        <v>0</v>
      </c>
      <c r="U56" s="11"/>
      <c r="V56" s="11"/>
      <c r="W56" s="11"/>
      <c r="X56" s="11"/>
      <c r="AK56" s="11"/>
    </row>
    <row r="57" spans="1:37" s="12" customFormat="1" ht="18.95" customHeight="1" thickBot="1" x14ac:dyDescent="0.25">
      <c r="A57" s="1"/>
      <c r="B57" s="2"/>
      <c r="C57" s="141" t="s">
        <v>247</v>
      </c>
      <c r="D57" s="142" t="s">
        <v>248</v>
      </c>
      <c r="E57" s="143">
        <v>200</v>
      </c>
      <c r="F57" s="144" t="s">
        <v>153</v>
      </c>
      <c r="G57" s="277" t="s">
        <v>249</v>
      </c>
      <c r="H57" s="278"/>
      <c r="I57" s="144" t="s">
        <v>250</v>
      </c>
      <c r="J57" s="144" t="s">
        <v>251</v>
      </c>
      <c r="K57" s="145">
        <f t="shared" si="12"/>
        <v>22542.372881355932</v>
      </c>
      <c r="L57" s="146">
        <v>1.77</v>
      </c>
      <c r="M57" s="147">
        <f>ROUND((PTV*$L57),2)</f>
        <v>1.1200000000000001</v>
      </c>
      <c r="N57" s="68"/>
      <c r="O57" s="69" t="str">
        <f t="shared" si="14"/>
        <v xml:space="preserve">    -</v>
      </c>
      <c r="P57" s="70"/>
      <c r="Q57" s="71" t="str">
        <f t="shared" si="15"/>
        <v xml:space="preserve">    -</v>
      </c>
      <c r="R57" s="1"/>
      <c r="S57" s="66">
        <f>N57*M57</f>
        <v>0</v>
      </c>
      <c r="T57" s="66">
        <f>ROUNDUP((P57/E57),0)*M57</f>
        <v>0</v>
      </c>
      <c r="U57" s="11"/>
      <c r="V57" s="11"/>
      <c r="W57" s="11"/>
      <c r="X57" s="11"/>
      <c r="AK57" s="11"/>
    </row>
    <row r="58" spans="1:37" s="12" customFormat="1" ht="18.95" hidden="1" customHeight="1" x14ac:dyDescent="0.2">
      <c r="A58" s="1"/>
      <c r="B58" s="2"/>
      <c r="C58" s="148" t="s">
        <v>252</v>
      </c>
      <c r="D58" s="88" t="s">
        <v>253</v>
      </c>
      <c r="E58" s="149">
        <v>746</v>
      </c>
      <c r="F58" s="90" t="s">
        <v>153</v>
      </c>
      <c r="G58" s="279" t="s">
        <v>254</v>
      </c>
      <c r="H58" s="280"/>
      <c r="I58" s="90" t="s">
        <v>255</v>
      </c>
      <c r="J58" s="90" t="s">
        <v>256</v>
      </c>
      <c r="K58" s="150">
        <f t="shared" si="12"/>
        <v>6186.0465116279065</v>
      </c>
      <c r="L58" s="94">
        <v>6.45</v>
      </c>
      <c r="M58" s="95">
        <f>ROUND((PTV*$L58),2)</f>
        <v>4.07</v>
      </c>
      <c r="N58" s="68"/>
      <c r="O58" s="69" t="str">
        <f t="shared" si="14"/>
        <v xml:space="preserve">    -</v>
      </c>
      <c r="P58" s="70"/>
      <c r="Q58" s="71" t="str">
        <f t="shared" si="15"/>
        <v xml:space="preserve">    -</v>
      </c>
      <c r="R58" s="1"/>
      <c r="S58" s="66">
        <f>N58*M58</f>
        <v>0</v>
      </c>
      <c r="T58" s="66">
        <f>ROUNDUP((P58/E58),0)*M58</f>
        <v>0</v>
      </c>
      <c r="U58" s="11"/>
      <c r="V58" s="11"/>
      <c r="W58" s="11"/>
      <c r="X58" s="11"/>
      <c r="AK58" s="11"/>
    </row>
    <row r="59" spans="1:37" s="12" customFormat="1" ht="18.95" hidden="1" customHeight="1" thickBot="1" x14ac:dyDescent="0.25">
      <c r="A59" s="1"/>
      <c r="B59" s="2"/>
      <c r="C59" s="151" t="s">
        <v>257</v>
      </c>
      <c r="D59" s="152" t="s">
        <v>258</v>
      </c>
      <c r="E59" s="153">
        <v>1130</v>
      </c>
      <c r="F59" s="154" t="s">
        <v>153</v>
      </c>
      <c r="G59" s="281" t="s">
        <v>259</v>
      </c>
      <c r="H59" s="282"/>
      <c r="I59" s="155" t="s">
        <v>260</v>
      </c>
      <c r="J59" s="155" t="s">
        <v>261</v>
      </c>
      <c r="K59" s="156">
        <f t="shared" si="12"/>
        <v>4231.1770943796391</v>
      </c>
      <c r="L59" s="157">
        <v>9.43</v>
      </c>
      <c r="M59" s="158">
        <f>ROUND((PTV*$L59),2)</f>
        <v>5.95</v>
      </c>
      <c r="N59" s="68"/>
      <c r="O59" s="69" t="str">
        <f t="shared" si="14"/>
        <v xml:space="preserve">    -</v>
      </c>
      <c r="P59" s="70"/>
      <c r="Q59" s="71" t="str">
        <f t="shared" si="15"/>
        <v xml:space="preserve">    -</v>
      </c>
      <c r="R59" s="1"/>
      <c r="S59" s="66">
        <f>N59*M59</f>
        <v>0</v>
      </c>
      <c r="T59" s="66">
        <f>ROUNDUP((P59/E59),0)*M59</f>
        <v>0</v>
      </c>
      <c r="U59" s="11"/>
      <c r="V59" s="11"/>
      <c r="W59" s="11"/>
      <c r="X59" s="11"/>
      <c r="AK59" s="11"/>
    </row>
    <row r="60" spans="1:37" s="12" customFormat="1" ht="36.75" customHeight="1" thickTop="1" thickBot="1" x14ac:dyDescent="0.3">
      <c r="A60" s="1"/>
      <c r="B60" s="13"/>
      <c r="C60" s="159"/>
      <c r="D60" s="160"/>
      <c r="E60" s="160"/>
      <c r="F60" s="159"/>
      <c r="G60" s="283" t="s">
        <v>262</v>
      </c>
      <c r="H60" s="283"/>
      <c r="I60" s="283"/>
      <c r="J60" s="161"/>
      <c r="K60" s="128"/>
      <c r="L60" s="273" t="s">
        <v>263</v>
      </c>
      <c r="M60" s="274"/>
      <c r="N60" s="162">
        <f>SUM(N35:N59,N22:N33,N8:N20)</f>
        <v>0</v>
      </c>
      <c r="O60" s="163">
        <f>SUM(O35:O59,O22:O33,O8:O20)</f>
        <v>0</v>
      </c>
      <c r="P60" s="162">
        <f>SUM(P35:P59,P22:P33,P8:P20)</f>
        <v>0</v>
      </c>
      <c r="Q60" s="163">
        <f>SUM(Q35:Q59,Q22:Q33,Q8:Q20)</f>
        <v>0</v>
      </c>
      <c r="R60" s="1"/>
      <c r="S60" s="66">
        <f>SUM(S35:S59,S22:S33,S8:S20)</f>
        <v>0</v>
      </c>
      <c r="T60" s="66">
        <f>SUM(T35:T59,T22:T33,T8:T20)</f>
        <v>0</v>
      </c>
      <c r="U60" s="11"/>
      <c r="V60" s="11"/>
      <c r="W60" s="11"/>
      <c r="X60" s="11"/>
      <c r="AK60" s="11"/>
    </row>
    <row r="61" spans="1:37" s="12" customFormat="1" ht="30.75" customHeight="1" thickBot="1" x14ac:dyDescent="0.3">
      <c r="A61" s="13"/>
      <c r="B61" s="164"/>
      <c r="C61" s="264" t="s">
        <v>264</v>
      </c>
      <c r="D61" s="264"/>
      <c r="E61" s="264"/>
      <c r="F61" s="264"/>
      <c r="H61" s="165" t="s">
        <v>265</v>
      </c>
      <c r="I61" s="160"/>
      <c r="J61" s="159"/>
      <c r="K61" s="160"/>
      <c r="L61" s="265" t="s">
        <v>266</v>
      </c>
      <c r="M61" s="266"/>
      <c r="N61" s="267">
        <f>S60</f>
        <v>0</v>
      </c>
      <c r="O61" s="268"/>
      <c r="P61" s="269">
        <f>T60</f>
        <v>0</v>
      </c>
      <c r="Q61" s="270"/>
      <c r="R61" s="1"/>
      <c r="S61" s="10"/>
      <c r="T61" s="10"/>
      <c r="U61" s="11"/>
      <c r="V61" s="11"/>
      <c r="W61" s="11"/>
      <c r="X61" s="11"/>
      <c r="AK61" s="11"/>
    </row>
    <row r="62" spans="1:37" s="12" customFormat="1" ht="20.100000000000001" customHeight="1" x14ac:dyDescent="0.25">
      <c r="A62" s="1"/>
      <c r="B62" s="1"/>
      <c r="C62" s="271" t="str">
        <f>("*100332 = Totes of Tomato Paste / 1 Tote = 2,850 lbs of Paste / 1 truckload of 100332 = 14 Totes or "&amp;TLW&amp;" lbs of Paste")</f>
        <v>*100332 = Totes of Tomato Paste / 1 Tote = 2,850 lbs of Paste / 1 truckload of 100332 = 14 Totes or 39900 lbs of Paste</v>
      </c>
      <c r="D62" s="271"/>
      <c r="E62" s="271"/>
      <c r="F62" s="271"/>
      <c r="G62" s="271"/>
      <c r="H62" s="271"/>
      <c r="I62" s="271"/>
      <c r="J62" s="271"/>
      <c r="K62" s="166"/>
      <c r="L62" s="167"/>
      <c r="M62" s="167"/>
      <c r="N62" s="168"/>
      <c r="O62" s="168"/>
      <c r="P62" s="168"/>
      <c r="Q62" s="168"/>
      <c r="R62" s="169"/>
      <c r="S62" s="170"/>
      <c r="T62" s="10"/>
      <c r="U62" s="11"/>
      <c r="V62" s="11"/>
      <c r="W62" s="11"/>
      <c r="X62" s="11"/>
      <c r="AK62" s="11"/>
    </row>
    <row r="63" spans="1:37" s="12" customFormat="1" ht="39.950000000000003" customHeight="1" x14ac:dyDescent="0.2">
      <c r="A63" s="1"/>
      <c r="B63" s="1"/>
      <c r="C63" s="272" t="str">
        <f>V52</f>
        <v>The Pass Thru Value (PTV) or NOI (Net Off Invoice) discount amount has been determined based on the quantity of tomato paste in the products being offered under this program. 100332 values quoted for the SY2026/2027 were provided by FNS via the 12/4/25 NMPA notification @ $0.6305 per pound or $25,156.95 per truckload of paste. The corresponding Pass Through Value Discount per case for each product is indicated above.</v>
      </c>
      <c r="D63" s="272"/>
      <c r="E63" s="272"/>
      <c r="F63" s="272"/>
      <c r="G63" s="272"/>
      <c r="H63" s="272"/>
      <c r="I63" s="272"/>
      <c r="J63" s="272"/>
      <c r="K63" s="272"/>
      <c r="L63" s="272"/>
      <c r="M63" s="272"/>
      <c r="N63" s="272"/>
      <c r="O63" s="272"/>
      <c r="P63" s="272"/>
      <c r="Q63" s="272"/>
      <c r="R63" s="1"/>
      <c r="S63" s="10"/>
      <c r="T63" s="10"/>
      <c r="U63" s="11"/>
      <c r="V63" s="11"/>
      <c r="W63" s="11"/>
      <c r="X63" s="11"/>
      <c r="AK63" s="11"/>
    </row>
    <row r="64" spans="1:37" s="12" customFormat="1" ht="20.100000000000001" customHeight="1" x14ac:dyDescent="0.2">
      <c r="A64" s="1"/>
      <c r="B64" s="13"/>
      <c r="C64" s="263" t="s">
        <v>267</v>
      </c>
      <c r="D64" s="263"/>
      <c r="E64" s="263"/>
      <c r="F64" s="263"/>
      <c r="G64" s="263"/>
      <c r="H64" s="263"/>
      <c r="I64" s="263"/>
      <c r="J64" s="263"/>
      <c r="K64" s="263"/>
      <c r="L64" s="263"/>
      <c r="M64" s="263"/>
      <c r="N64" s="263"/>
      <c r="O64" s="263"/>
      <c r="P64" s="263"/>
      <c r="Q64" s="263"/>
      <c r="R64" s="1"/>
      <c r="S64" s="10"/>
      <c r="T64" s="10"/>
      <c r="U64" s="11"/>
      <c r="V64" s="11"/>
      <c r="W64" s="11"/>
      <c r="X64" s="11"/>
      <c r="AK64" s="11"/>
    </row>
    <row r="65" spans="1:37" s="177" customFormat="1" ht="18" x14ac:dyDescent="0.25">
      <c r="A65" s="171"/>
      <c r="B65" s="126"/>
      <c r="C65" s="172"/>
      <c r="D65" s="173"/>
      <c r="E65" s="173"/>
      <c r="F65" s="172"/>
      <c r="G65" s="171"/>
      <c r="H65" s="171"/>
      <c r="I65" s="171"/>
      <c r="J65" s="172"/>
      <c r="K65" s="174"/>
      <c r="L65" s="171"/>
      <c r="M65" s="175"/>
      <c r="N65" s="171"/>
      <c r="O65" s="176"/>
      <c r="P65" s="171"/>
      <c r="Q65" s="176"/>
      <c r="R65" s="171"/>
      <c r="S65" s="10"/>
      <c r="T65" s="10"/>
      <c r="U65" s="11"/>
      <c r="V65" s="11"/>
      <c r="W65" s="11"/>
      <c r="X65" s="11"/>
      <c r="Y65" s="12"/>
      <c r="Z65" s="12"/>
      <c r="AA65" s="12"/>
      <c r="AB65" s="12"/>
      <c r="AC65" s="12"/>
      <c r="AD65" s="12"/>
      <c r="AE65" s="12"/>
      <c r="AF65" s="12"/>
      <c r="AG65" s="12"/>
      <c r="AH65" s="12"/>
      <c r="AI65" s="12"/>
      <c r="AJ65" s="12"/>
      <c r="AK65" s="11"/>
    </row>
    <row r="66" spans="1:37" s="177" customFormat="1" x14ac:dyDescent="0.2">
      <c r="A66" s="171"/>
      <c r="B66" s="126"/>
      <c r="C66" s="172"/>
      <c r="D66" s="173"/>
      <c r="E66" s="173"/>
      <c r="F66" s="172"/>
      <c r="G66" s="171"/>
      <c r="H66" s="171"/>
      <c r="I66" s="171"/>
      <c r="J66" s="172"/>
      <c r="K66" s="174"/>
      <c r="L66" s="171"/>
      <c r="M66" s="171"/>
      <c r="N66" s="171"/>
      <c r="O66" s="176"/>
      <c r="P66" s="171"/>
      <c r="Q66" s="176"/>
      <c r="R66" s="171"/>
      <c r="S66" s="10"/>
      <c r="T66" s="10"/>
      <c r="U66" s="11"/>
      <c r="V66" s="11"/>
      <c r="W66" s="11"/>
      <c r="X66" s="11"/>
      <c r="Y66" s="12"/>
      <c r="Z66" s="12"/>
      <c r="AA66" s="12"/>
      <c r="AB66" s="12"/>
      <c r="AC66" s="12"/>
      <c r="AD66" s="12"/>
      <c r="AE66" s="12"/>
      <c r="AF66" s="12"/>
      <c r="AG66" s="12"/>
      <c r="AH66" s="12"/>
      <c r="AI66" s="12"/>
      <c r="AJ66" s="12"/>
      <c r="AK66" s="11"/>
    </row>
    <row r="67" spans="1:37" s="177" customFormat="1" x14ac:dyDescent="0.2">
      <c r="A67" s="171"/>
      <c r="B67" s="126"/>
      <c r="C67" s="172"/>
      <c r="D67" s="173"/>
      <c r="E67" s="173"/>
      <c r="F67" s="172"/>
      <c r="G67" s="171"/>
      <c r="H67" s="171"/>
      <c r="I67" s="171"/>
      <c r="J67" s="172"/>
      <c r="K67" s="174"/>
      <c r="L67" s="171"/>
      <c r="M67" s="171"/>
      <c r="N67" s="171"/>
      <c r="O67" s="176"/>
      <c r="P67" s="171"/>
      <c r="Q67" s="176"/>
      <c r="R67" s="171"/>
      <c r="S67" s="10"/>
      <c r="T67" s="10"/>
      <c r="U67" s="11"/>
      <c r="V67" s="11"/>
      <c r="W67" s="11"/>
      <c r="X67" s="11"/>
      <c r="Y67" s="12"/>
      <c r="Z67" s="12"/>
      <c r="AA67" s="12"/>
      <c r="AB67" s="12"/>
      <c r="AC67" s="12"/>
      <c r="AD67" s="12"/>
      <c r="AE67" s="12"/>
      <c r="AF67" s="12"/>
      <c r="AG67" s="12"/>
      <c r="AH67" s="12"/>
      <c r="AI67" s="12"/>
      <c r="AJ67" s="12"/>
      <c r="AK67" s="11"/>
    </row>
    <row r="68" spans="1:37" s="177" customFormat="1" x14ac:dyDescent="0.2">
      <c r="A68" s="171"/>
      <c r="B68" s="126"/>
      <c r="C68" s="172"/>
      <c r="D68" s="173"/>
      <c r="E68" s="173"/>
      <c r="F68" s="172"/>
      <c r="G68" s="171"/>
      <c r="H68" s="171"/>
      <c r="I68" s="171"/>
      <c r="J68" s="172"/>
      <c r="K68" s="174"/>
      <c r="L68" s="171"/>
      <c r="M68" s="171"/>
      <c r="N68" s="171"/>
      <c r="O68" s="176"/>
      <c r="P68" s="171"/>
      <c r="Q68" s="176"/>
      <c r="R68" s="171"/>
      <c r="S68" s="10"/>
      <c r="T68" s="10"/>
      <c r="U68" s="11"/>
      <c r="V68" s="11"/>
      <c r="W68" s="11"/>
      <c r="X68" s="11"/>
      <c r="Y68" s="12"/>
      <c r="Z68" s="12"/>
      <c r="AA68" s="12"/>
      <c r="AB68" s="12"/>
      <c r="AC68" s="12"/>
      <c r="AD68" s="12"/>
      <c r="AE68" s="12"/>
      <c r="AF68" s="12"/>
      <c r="AG68" s="12"/>
      <c r="AH68" s="12"/>
      <c r="AI68" s="12"/>
      <c r="AJ68" s="12"/>
      <c r="AK68" s="11"/>
    </row>
  </sheetData>
  <sheetProtection algorithmName="SHA-512" hashValue="v37ZhqecK+NTqyR7J+nzVtvCEYWTwWZx/0PG8e/jbY05mzi3ceJxXqBIdiga0D7/ESD3xiQ3BH1J25p67UG9mQ==" saltValue="feZZF3bM403Mz9hig2Rg8Q==" spinCount="100000" sheet="1" selectLockedCells="1"/>
  <mergeCells count="73">
    <mergeCell ref="G2:H2"/>
    <mergeCell ref="N2:Q2"/>
    <mergeCell ref="G3:H3"/>
    <mergeCell ref="N3:Q3"/>
    <mergeCell ref="G4:H4"/>
    <mergeCell ref="N4:Q4"/>
    <mergeCell ref="G14:H14"/>
    <mergeCell ref="N5:O5"/>
    <mergeCell ref="P5:Q5"/>
    <mergeCell ref="G6:H6"/>
    <mergeCell ref="C7:L7"/>
    <mergeCell ref="N7:Q7"/>
    <mergeCell ref="G8:H8"/>
    <mergeCell ref="G9:H9"/>
    <mergeCell ref="G10:H10"/>
    <mergeCell ref="G11:H11"/>
    <mergeCell ref="G12:H12"/>
    <mergeCell ref="G13:H13"/>
    <mergeCell ref="G25:H25"/>
    <mergeCell ref="G15:H15"/>
    <mergeCell ref="G16:H16"/>
    <mergeCell ref="G17:H17"/>
    <mergeCell ref="G18:H18"/>
    <mergeCell ref="G19:H19"/>
    <mergeCell ref="G20:H20"/>
    <mergeCell ref="C21:M21"/>
    <mergeCell ref="N21:Q21"/>
    <mergeCell ref="G22:H22"/>
    <mergeCell ref="G23:H23"/>
    <mergeCell ref="G24:H24"/>
    <mergeCell ref="G36:H36"/>
    <mergeCell ref="G26:H26"/>
    <mergeCell ref="G27:H27"/>
    <mergeCell ref="G28:H28"/>
    <mergeCell ref="G29:H29"/>
    <mergeCell ref="G30:H30"/>
    <mergeCell ref="G31:H31"/>
    <mergeCell ref="G32:H32"/>
    <mergeCell ref="G33:H33"/>
    <mergeCell ref="C34:M34"/>
    <mergeCell ref="N34:Q34"/>
    <mergeCell ref="G35:H35"/>
    <mergeCell ref="G48:H48"/>
    <mergeCell ref="G37:H37"/>
    <mergeCell ref="G38:H38"/>
    <mergeCell ref="G39:H39"/>
    <mergeCell ref="G40:H40"/>
    <mergeCell ref="G41:H41"/>
    <mergeCell ref="G42:H42"/>
    <mergeCell ref="G43:H43"/>
    <mergeCell ref="G44:H44"/>
    <mergeCell ref="G45:H45"/>
    <mergeCell ref="G46:H46"/>
    <mergeCell ref="G47:H47"/>
    <mergeCell ref="L60:M60"/>
    <mergeCell ref="G49:H49"/>
    <mergeCell ref="G50:H50"/>
    <mergeCell ref="G51:H51"/>
    <mergeCell ref="G52:H52"/>
    <mergeCell ref="G53:H53"/>
    <mergeCell ref="G55:H55"/>
    <mergeCell ref="G56:H56"/>
    <mergeCell ref="G57:H57"/>
    <mergeCell ref="G58:H58"/>
    <mergeCell ref="G59:H59"/>
    <mergeCell ref="G60:I60"/>
    <mergeCell ref="C64:Q64"/>
    <mergeCell ref="C61:F61"/>
    <mergeCell ref="L61:M61"/>
    <mergeCell ref="N61:O61"/>
    <mergeCell ref="P61:Q61"/>
    <mergeCell ref="C62:J62"/>
    <mergeCell ref="C63:Q63"/>
  </mergeCells>
  <printOptions horizontalCentered="1"/>
  <pageMargins left="0.25" right="0.25" top="0.25" bottom="0.25" header="0" footer="0"/>
  <pageSetup scale="44"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EAE6F-BE4D-487E-AC30-7BAB69E5C806}">
  <dimension ref="A1:AM41"/>
  <sheetViews>
    <sheetView showGridLines="0" zoomScale="60" zoomScaleNormal="60" zoomScaleSheetLayoutView="50" workbookViewId="0">
      <selection activeCell="K31" sqref="K31:O31"/>
    </sheetView>
  </sheetViews>
  <sheetFormatPr defaultColWidth="8.7109375" defaultRowHeight="12.75" x14ac:dyDescent="0.2"/>
  <cols>
    <col min="1" max="1" width="3.85546875" style="13" customWidth="1"/>
    <col min="2" max="4" width="8.7109375" style="13"/>
    <col min="5" max="5" width="12.7109375" style="13" customWidth="1"/>
    <col min="6" max="6" width="11" style="13" customWidth="1"/>
    <col min="7" max="8" width="8.7109375" style="13"/>
    <col min="9" max="9" width="19.28515625" style="13" customWidth="1"/>
    <col min="10" max="10" width="16.28515625" style="13" customWidth="1"/>
    <col min="11" max="13" width="8.7109375" style="13"/>
    <col min="14" max="14" width="25.140625" style="13" customWidth="1"/>
    <col min="15" max="16" width="8.7109375" style="13"/>
    <col min="17" max="17" width="11.42578125" style="13" customWidth="1"/>
    <col min="18" max="18" width="18.140625" style="13" customWidth="1"/>
    <col min="19" max="19" width="16.85546875" style="13" customWidth="1"/>
    <col min="20" max="20" width="4.140625" style="13" customWidth="1"/>
    <col min="21" max="16384" width="8.7109375" style="13"/>
  </cols>
  <sheetData>
    <row r="1" spans="1:39" x14ac:dyDescent="0.2">
      <c r="A1" s="1"/>
      <c r="B1" s="1"/>
      <c r="C1" s="1"/>
      <c r="D1" s="1"/>
      <c r="E1" s="1"/>
      <c r="F1" s="1"/>
      <c r="G1" s="1"/>
      <c r="H1" s="1"/>
      <c r="I1" s="1"/>
      <c r="J1" s="1"/>
      <c r="K1" s="1"/>
      <c r="L1" s="1"/>
      <c r="M1" s="1"/>
      <c r="N1" s="1"/>
      <c r="O1" s="1"/>
      <c r="P1" s="1"/>
      <c r="Q1" s="1"/>
      <c r="R1" s="1"/>
      <c r="S1" s="181"/>
      <c r="T1" s="1"/>
      <c r="U1" s="171"/>
    </row>
    <row r="2" spans="1:39" ht="31.5" x14ac:dyDescent="0.6">
      <c r="A2" s="1"/>
      <c r="B2" s="1"/>
      <c r="C2" s="1"/>
      <c r="D2" s="1"/>
      <c r="E2" s="1"/>
      <c r="F2" s="1"/>
      <c r="G2" s="370" t="s">
        <v>268</v>
      </c>
      <c r="H2" s="370"/>
      <c r="I2" s="370"/>
      <c r="J2" s="370"/>
      <c r="K2" s="370"/>
      <c r="L2" s="370"/>
      <c r="M2" s="370"/>
      <c r="N2" s="370"/>
      <c r="O2" s="370"/>
      <c r="P2" s="370"/>
      <c r="Q2" s="370"/>
      <c r="R2" s="370"/>
      <c r="S2" s="1"/>
      <c r="T2" s="1"/>
      <c r="U2" s="171"/>
    </row>
    <row r="3" spans="1:39" ht="27" x14ac:dyDescent="0.5">
      <c r="A3" s="1"/>
      <c r="B3" s="1"/>
      <c r="C3" s="1"/>
      <c r="D3" s="1"/>
      <c r="E3" s="1"/>
      <c r="F3" s="1"/>
      <c r="G3" s="371" t="s">
        <v>3</v>
      </c>
      <c r="H3" s="371"/>
      <c r="I3" s="371"/>
      <c r="J3" s="371"/>
      <c r="K3" s="371"/>
      <c r="L3" s="371"/>
      <c r="M3" s="371"/>
      <c r="N3" s="371"/>
      <c r="O3" s="371"/>
      <c r="P3" s="371"/>
      <c r="Q3" s="371"/>
      <c r="R3" s="371"/>
      <c r="S3" s="1"/>
      <c r="T3" s="1"/>
      <c r="U3" s="171"/>
    </row>
    <row r="4" spans="1:39" ht="27" customHeight="1" x14ac:dyDescent="0.5">
      <c r="A4" s="1"/>
      <c r="B4" s="1"/>
      <c r="C4" s="1"/>
      <c r="D4" s="1"/>
      <c r="E4" s="1"/>
      <c r="F4" s="1"/>
      <c r="G4" s="372" t="s">
        <v>269</v>
      </c>
      <c r="H4" s="372"/>
      <c r="I4" s="372"/>
      <c r="J4" s="372"/>
      <c r="K4" s="372"/>
      <c r="L4" s="372"/>
      <c r="M4" s="372"/>
      <c r="N4" s="372"/>
      <c r="O4" s="372"/>
      <c r="P4" s="372"/>
      <c r="Q4" s="372"/>
      <c r="R4" s="372"/>
      <c r="S4" s="1"/>
      <c r="T4" s="1"/>
      <c r="U4" s="171"/>
    </row>
    <row r="5" spans="1:39" ht="24" customHeight="1" x14ac:dyDescent="0.3">
      <c r="A5" s="1"/>
      <c r="B5" s="1"/>
      <c r="C5" s="1"/>
      <c r="D5" s="1"/>
      <c r="E5" s="1"/>
      <c r="F5" s="1"/>
      <c r="G5" s="373" t="s">
        <v>270</v>
      </c>
      <c r="H5" s="373"/>
      <c r="I5" s="373"/>
      <c r="J5" s="373"/>
      <c r="K5" s="373"/>
      <c r="L5" s="373"/>
      <c r="M5" s="373"/>
      <c r="N5" s="373"/>
      <c r="O5" s="373"/>
      <c r="P5" s="373"/>
      <c r="Q5" s="373"/>
      <c r="R5" s="373"/>
      <c r="S5" s="1"/>
      <c r="T5" s="1"/>
      <c r="U5" s="171"/>
    </row>
    <row r="6" spans="1:39" ht="10.5" customHeight="1" x14ac:dyDescent="0.2">
      <c r="A6" s="1"/>
      <c r="B6" s="1"/>
      <c r="C6" s="1"/>
      <c r="D6" s="1"/>
      <c r="E6" s="1"/>
      <c r="F6" s="1"/>
      <c r="G6" s="1"/>
      <c r="H6" s="1"/>
      <c r="I6" s="1"/>
      <c r="J6" s="1"/>
      <c r="K6" s="1"/>
      <c r="L6" s="1"/>
      <c r="M6" s="1"/>
      <c r="N6" s="1"/>
      <c r="O6" s="1"/>
      <c r="P6" s="1"/>
      <c r="Q6" s="1"/>
      <c r="R6" s="1"/>
      <c r="S6" s="1"/>
      <c r="T6" s="1"/>
      <c r="U6" s="171"/>
    </row>
    <row r="7" spans="1:39" ht="15.75" customHeight="1" x14ac:dyDescent="0.25">
      <c r="A7" s="1"/>
      <c r="B7" s="340" t="str">
        <f>'[1]SY20-21 CALCULATOR RGBRAND OLD'!C62</f>
        <v>NOTE 1:  USDA WBSCM Item Code 100332 / Tomato Paste For Bulk Processing.</v>
      </c>
      <c r="C7" s="340"/>
      <c r="D7" s="340"/>
      <c r="E7" s="340"/>
      <c r="F7" s="340"/>
      <c r="G7" s="340"/>
      <c r="H7" s="340"/>
      <c r="I7" s="340"/>
      <c r="J7" s="340"/>
      <c r="K7" s="340"/>
      <c r="L7" s="340"/>
      <c r="M7" s="340"/>
      <c r="N7" s="340"/>
      <c r="O7" s="340"/>
      <c r="P7" s="340"/>
      <c r="Q7" s="340"/>
      <c r="R7" s="340"/>
      <c r="S7" s="340"/>
      <c r="T7" s="1"/>
      <c r="U7" s="171"/>
    </row>
    <row r="8" spans="1:39" ht="65.099999999999994" customHeight="1" x14ac:dyDescent="0.2">
      <c r="A8" s="1"/>
      <c r="B8" s="369" t="s">
        <v>271</v>
      </c>
      <c r="C8" s="369"/>
      <c r="D8" s="369"/>
      <c r="E8" s="369"/>
      <c r="F8" s="369"/>
      <c r="G8" s="369"/>
      <c r="H8" s="369"/>
      <c r="I8" s="369"/>
      <c r="J8" s="369"/>
      <c r="K8" s="369"/>
      <c r="L8" s="369"/>
      <c r="M8" s="369"/>
      <c r="N8" s="369"/>
      <c r="O8" s="369"/>
      <c r="P8" s="369"/>
      <c r="Q8" s="369"/>
      <c r="R8" s="369"/>
      <c r="S8" s="369"/>
      <c r="T8" s="1"/>
      <c r="U8" s="171"/>
      <c r="AI8" s="183"/>
      <c r="AJ8" s="183"/>
      <c r="AK8" s="183"/>
      <c r="AL8" s="183"/>
      <c r="AM8" s="183"/>
    </row>
    <row r="9" spans="1:39" s="185" customFormat="1" ht="69.95" customHeight="1" x14ac:dyDescent="0.25">
      <c r="A9" s="15"/>
      <c r="B9" s="362" t="s">
        <v>272</v>
      </c>
      <c r="C9" s="362"/>
      <c r="D9" s="362"/>
      <c r="E9" s="362"/>
      <c r="F9" s="362"/>
      <c r="G9" s="362"/>
      <c r="H9" s="362"/>
      <c r="I9" s="362"/>
      <c r="J9" s="362"/>
      <c r="K9" s="362"/>
      <c r="L9" s="362"/>
      <c r="M9" s="362"/>
      <c r="N9" s="362"/>
      <c r="O9" s="362"/>
      <c r="P9" s="362"/>
      <c r="Q9" s="362"/>
      <c r="R9" s="362"/>
      <c r="S9" s="362"/>
      <c r="T9" s="15"/>
      <c r="U9" s="184"/>
      <c r="W9" s="186"/>
      <c r="AI9" s="183"/>
      <c r="AJ9" s="183"/>
      <c r="AK9" s="183"/>
      <c r="AL9" s="183"/>
      <c r="AM9" s="183"/>
    </row>
    <row r="10" spans="1:39" ht="48" customHeight="1" x14ac:dyDescent="0.2">
      <c r="A10" s="1"/>
      <c r="B10" s="363" t="s">
        <v>273</v>
      </c>
      <c r="C10" s="363"/>
      <c r="D10" s="363"/>
      <c r="E10" s="363"/>
      <c r="F10" s="363"/>
      <c r="G10" s="363"/>
      <c r="H10" s="363"/>
      <c r="I10" s="363"/>
      <c r="J10" s="363"/>
      <c r="K10" s="363"/>
      <c r="L10" s="363"/>
      <c r="M10" s="363"/>
      <c r="N10" s="363"/>
      <c r="O10" s="363"/>
      <c r="P10" s="363"/>
      <c r="Q10" s="363"/>
      <c r="R10" s="363"/>
      <c r="S10" s="364"/>
      <c r="T10" s="1"/>
      <c r="U10" s="171"/>
    </row>
    <row r="11" spans="1:39" ht="18.75" thickBot="1" x14ac:dyDescent="0.25">
      <c r="A11" s="1"/>
      <c r="B11" s="1"/>
      <c r="C11" s="1"/>
      <c r="D11" s="1"/>
      <c r="E11" s="1"/>
      <c r="F11" s="1"/>
      <c r="G11" s="1"/>
      <c r="H11" s="1"/>
      <c r="I11" s="1"/>
      <c r="J11" s="1"/>
      <c r="K11" s="1"/>
      <c r="L11" s="1"/>
      <c r="M11" s="1"/>
      <c r="N11" s="1"/>
      <c r="O11" s="1"/>
      <c r="P11" s="1"/>
      <c r="Q11" s="1"/>
      <c r="R11" s="1"/>
      <c r="S11" s="1"/>
      <c r="T11" s="1"/>
      <c r="U11" s="171"/>
      <c r="W11" s="362"/>
      <c r="X11" s="362"/>
      <c r="Y11" s="362"/>
      <c r="Z11" s="362"/>
      <c r="AA11" s="362"/>
      <c r="AB11" s="362"/>
      <c r="AC11" s="362"/>
      <c r="AD11" s="362"/>
      <c r="AE11" s="362"/>
      <c r="AF11" s="362"/>
      <c r="AG11" s="362"/>
      <c r="AH11" s="362"/>
    </row>
    <row r="12" spans="1:39" ht="18" x14ac:dyDescent="0.25">
      <c r="A12" s="1"/>
      <c r="B12" s="187"/>
      <c r="C12" s="188"/>
      <c r="D12" s="188"/>
      <c r="E12" s="188"/>
      <c r="F12" s="188"/>
      <c r="G12" s="188"/>
      <c r="H12" s="188"/>
      <c r="I12" s="188"/>
      <c r="J12" s="188"/>
      <c r="K12" s="188"/>
      <c r="L12" s="188"/>
      <c r="M12" s="188"/>
      <c r="N12" s="188"/>
      <c r="O12" s="188"/>
      <c r="P12" s="188"/>
      <c r="Q12" s="188"/>
      <c r="R12" s="188"/>
      <c r="S12" s="189"/>
      <c r="T12" s="1"/>
      <c r="U12" s="171"/>
      <c r="W12" s="365"/>
      <c r="X12" s="365"/>
      <c r="Y12" s="365"/>
      <c r="Z12" s="365"/>
      <c r="AA12" s="365"/>
      <c r="AB12" s="365"/>
      <c r="AC12" s="365"/>
      <c r="AD12" s="365"/>
      <c r="AE12" s="365"/>
      <c r="AF12" s="365"/>
      <c r="AG12" s="365"/>
      <c r="AH12" s="365"/>
      <c r="AI12" s="365"/>
      <c r="AJ12" s="365"/>
      <c r="AK12" s="365"/>
      <c r="AL12" s="365"/>
      <c r="AM12" s="365"/>
    </row>
    <row r="13" spans="1:39" ht="17.45" customHeight="1" x14ac:dyDescent="0.25">
      <c r="A13" s="1"/>
      <c r="B13" s="366" t="s">
        <v>274</v>
      </c>
      <c r="C13" s="367"/>
      <c r="D13" s="367"/>
      <c r="E13" s="367"/>
      <c r="F13" s="367"/>
      <c r="G13" s="191"/>
      <c r="H13" s="5"/>
      <c r="I13" s="5"/>
      <c r="J13" s="5"/>
      <c r="K13" s="5"/>
      <c r="L13" s="5"/>
      <c r="M13" s="5"/>
      <c r="N13" s="5"/>
      <c r="O13" s="5"/>
      <c r="P13" s="343"/>
      <c r="Q13" s="343"/>
      <c r="R13" s="343"/>
      <c r="S13" s="344"/>
      <c r="T13" s="1"/>
      <c r="U13" s="171"/>
      <c r="W13" s="190"/>
      <c r="X13" s="190"/>
      <c r="Y13" s="190"/>
      <c r="Z13" s="190"/>
      <c r="AA13" s="190"/>
      <c r="AB13" s="190"/>
      <c r="AC13" s="190"/>
      <c r="AD13" s="190"/>
      <c r="AE13" s="190"/>
      <c r="AF13" s="190"/>
      <c r="AG13" s="190"/>
      <c r="AH13" s="190"/>
      <c r="AI13" s="190"/>
      <c r="AJ13" s="190"/>
      <c r="AK13" s="190"/>
      <c r="AL13" s="190"/>
      <c r="AM13" s="190"/>
    </row>
    <row r="14" spans="1:39" ht="18" customHeight="1" x14ac:dyDescent="0.25">
      <c r="A14" s="1"/>
      <c r="B14" s="366"/>
      <c r="C14" s="367"/>
      <c r="D14" s="367"/>
      <c r="E14" s="367"/>
      <c r="F14" s="367"/>
      <c r="G14" s="191"/>
      <c r="H14" s="5"/>
      <c r="I14" s="5"/>
      <c r="J14" s="5"/>
      <c r="K14" s="368"/>
      <c r="L14" s="368"/>
      <c r="M14" s="368"/>
      <c r="N14" s="368"/>
      <c r="O14" s="368"/>
      <c r="P14" s="343"/>
      <c r="Q14" s="343"/>
      <c r="R14" s="343"/>
      <c r="S14" s="344"/>
      <c r="T14" s="1"/>
      <c r="U14" s="171"/>
      <c r="W14" s="194"/>
    </row>
    <row r="15" spans="1:39" ht="18" customHeight="1" x14ac:dyDescent="0.25">
      <c r="A15" s="1"/>
      <c r="B15" s="360" t="s">
        <v>275</v>
      </c>
      <c r="C15" s="361"/>
      <c r="D15" s="361"/>
      <c r="E15" s="361"/>
      <c r="F15" s="361"/>
      <c r="G15" s="361"/>
      <c r="H15" s="361"/>
      <c r="I15" s="352" t="s">
        <v>276</v>
      </c>
      <c r="J15" s="352"/>
      <c r="K15" s="352"/>
      <c r="L15" s="195"/>
      <c r="M15" s="352" t="s">
        <v>277</v>
      </c>
      <c r="N15" s="352"/>
      <c r="O15" s="352"/>
      <c r="P15" s="352" t="s">
        <v>278</v>
      </c>
      <c r="Q15" s="352"/>
      <c r="R15" s="352"/>
      <c r="S15" s="354"/>
      <c r="T15" s="1"/>
      <c r="U15" s="171"/>
      <c r="W15" s="343"/>
      <c r="X15" s="343"/>
      <c r="Y15" s="343"/>
      <c r="Z15" s="343"/>
      <c r="AA15" s="343"/>
    </row>
    <row r="16" spans="1:39" ht="18" customHeight="1" x14ac:dyDescent="0.25">
      <c r="A16" s="1"/>
      <c r="B16" s="356" t="s">
        <v>279</v>
      </c>
      <c r="C16" s="357"/>
      <c r="D16" s="357"/>
      <c r="E16" s="357"/>
      <c r="F16" s="357"/>
      <c r="G16" s="357"/>
      <c r="H16" s="357"/>
      <c r="I16" s="343" t="s">
        <v>280</v>
      </c>
      <c r="J16" s="343"/>
      <c r="K16" s="343"/>
      <c r="L16" s="196"/>
      <c r="M16" s="343" t="s">
        <v>281</v>
      </c>
      <c r="N16" s="343"/>
      <c r="O16" s="343"/>
      <c r="P16" s="358" t="s">
        <v>282</v>
      </c>
      <c r="Q16" s="358"/>
      <c r="R16" s="358"/>
      <c r="S16" s="359"/>
      <c r="T16" s="1"/>
      <c r="U16" s="171"/>
      <c r="W16" s="343"/>
      <c r="X16" s="343"/>
      <c r="Y16" s="343"/>
      <c r="Z16" s="343"/>
      <c r="AA16" s="343"/>
    </row>
    <row r="17" spans="1:39" ht="18" x14ac:dyDescent="0.25">
      <c r="A17" s="1"/>
      <c r="B17" s="356" t="s">
        <v>283</v>
      </c>
      <c r="C17" s="357"/>
      <c r="D17" s="357"/>
      <c r="E17" s="357"/>
      <c r="F17" s="357"/>
      <c r="G17" s="357"/>
      <c r="H17" s="357"/>
      <c r="I17" s="343" t="s">
        <v>284</v>
      </c>
      <c r="J17" s="343"/>
      <c r="K17" s="343"/>
      <c r="L17" s="196"/>
      <c r="M17" s="343" t="s">
        <v>284</v>
      </c>
      <c r="N17" s="343"/>
      <c r="O17" s="343"/>
      <c r="P17" s="358" t="s">
        <v>285</v>
      </c>
      <c r="Q17" s="358"/>
      <c r="R17" s="358"/>
      <c r="S17" s="359"/>
      <c r="T17" s="1"/>
      <c r="U17" s="171"/>
      <c r="W17" s="197"/>
    </row>
    <row r="18" spans="1:39" ht="18" x14ac:dyDescent="0.25">
      <c r="A18" s="1"/>
      <c r="B18" s="356" t="s">
        <v>286</v>
      </c>
      <c r="C18" s="357"/>
      <c r="D18" s="357"/>
      <c r="E18" s="357"/>
      <c r="F18" s="357"/>
      <c r="G18" s="357"/>
      <c r="H18" s="357"/>
      <c r="I18" s="343" t="s">
        <v>287</v>
      </c>
      <c r="J18" s="343"/>
      <c r="K18" s="343"/>
      <c r="L18" s="196"/>
      <c r="M18" s="343" t="s">
        <v>288</v>
      </c>
      <c r="N18" s="343"/>
      <c r="O18" s="343"/>
      <c r="P18" s="343" t="s">
        <v>289</v>
      </c>
      <c r="Q18" s="343"/>
      <c r="R18" s="343"/>
      <c r="S18" s="344"/>
      <c r="T18" s="1"/>
      <c r="U18" s="171"/>
    </row>
    <row r="19" spans="1:39" ht="18" x14ac:dyDescent="0.25">
      <c r="A19" s="1"/>
      <c r="B19" s="345" t="s">
        <v>290</v>
      </c>
      <c r="C19" s="346"/>
      <c r="D19" s="346"/>
      <c r="E19" s="346"/>
      <c r="F19" s="346"/>
      <c r="G19" s="346"/>
      <c r="H19" s="346"/>
      <c r="I19" s="338" t="s">
        <v>291</v>
      </c>
      <c r="J19" s="338"/>
      <c r="K19" s="338"/>
      <c r="L19" s="198"/>
      <c r="M19" s="338" t="s">
        <v>292</v>
      </c>
      <c r="N19" s="338"/>
      <c r="O19" s="338"/>
      <c r="P19" s="199" t="s">
        <v>293</v>
      </c>
      <c r="Q19" s="192"/>
      <c r="R19" s="192"/>
      <c r="S19" s="193"/>
      <c r="T19" s="1"/>
      <c r="U19" s="171"/>
      <c r="AA19" s="200"/>
      <c r="AB19" s="200"/>
      <c r="AC19" s="200"/>
      <c r="AD19" s="200"/>
      <c r="AE19" s="200"/>
      <c r="AF19" s="200"/>
      <c r="AG19" s="200"/>
      <c r="AH19" s="200"/>
      <c r="AI19" s="200"/>
      <c r="AJ19" s="200"/>
      <c r="AK19" s="200"/>
      <c r="AL19" s="200"/>
      <c r="AM19" s="200"/>
    </row>
    <row r="20" spans="1:39" ht="18" customHeight="1" x14ac:dyDescent="0.25">
      <c r="A20" s="1"/>
      <c r="B20" s="347" t="s">
        <v>294</v>
      </c>
      <c r="C20" s="348"/>
      <c r="D20" s="348"/>
      <c r="E20" s="348"/>
      <c r="F20" s="348"/>
      <c r="G20" s="348"/>
      <c r="H20" s="348"/>
      <c r="I20" s="201"/>
      <c r="J20" s="5"/>
      <c r="K20" s="5"/>
      <c r="L20" s="5"/>
      <c r="M20" s="5"/>
      <c r="N20" s="5"/>
      <c r="O20" s="5"/>
      <c r="P20" s="199"/>
      <c r="Q20" s="199"/>
      <c r="R20" s="199"/>
      <c r="S20" s="202"/>
      <c r="T20" s="1"/>
      <c r="U20" s="171"/>
      <c r="AA20" s="200"/>
      <c r="AB20" s="200"/>
      <c r="AC20" s="200"/>
      <c r="AD20" s="200"/>
      <c r="AE20" s="200"/>
      <c r="AF20" s="200"/>
      <c r="AG20" s="200"/>
      <c r="AH20" s="200"/>
      <c r="AI20" s="200"/>
      <c r="AJ20" s="200"/>
      <c r="AK20" s="200"/>
      <c r="AL20" s="200"/>
      <c r="AM20" s="200"/>
    </row>
    <row r="21" spans="1:39" ht="17.45" customHeight="1" x14ac:dyDescent="0.25">
      <c r="A21" s="1"/>
      <c r="B21" s="347"/>
      <c r="C21" s="348"/>
      <c r="D21" s="348"/>
      <c r="E21" s="348"/>
      <c r="F21" s="348"/>
      <c r="G21" s="348"/>
      <c r="H21" s="348"/>
      <c r="I21" s="5"/>
      <c r="J21" s="5"/>
      <c r="K21" s="196"/>
      <c r="L21" s="196"/>
      <c r="M21" s="5"/>
      <c r="N21" s="195"/>
      <c r="O21" s="5"/>
      <c r="P21" s="349"/>
      <c r="Q21" s="349"/>
      <c r="R21" s="349"/>
      <c r="S21" s="350"/>
      <c r="T21" s="1"/>
      <c r="U21" s="171"/>
      <c r="AA21" s="200"/>
      <c r="AB21" s="200"/>
      <c r="AC21" s="200"/>
      <c r="AD21" s="200"/>
      <c r="AE21" s="200"/>
      <c r="AF21" s="200"/>
      <c r="AG21" s="200"/>
      <c r="AH21" s="200"/>
      <c r="AI21" s="200"/>
      <c r="AJ21" s="200"/>
      <c r="AK21" s="200"/>
      <c r="AL21" s="200"/>
      <c r="AM21" s="200"/>
    </row>
    <row r="22" spans="1:39" ht="18" x14ac:dyDescent="0.25">
      <c r="A22" s="1"/>
      <c r="B22" s="351" t="s">
        <v>295</v>
      </c>
      <c r="C22" s="352"/>
      <c r="D22" s="352"/>
      <c r="E22" s="352"/>
      <c r="F22" s="352"/>
      <c r="G22" s="352"/>
      <c r="H22" s="195"/>
      <c r="I22" s="195" t="s">
        <v>296</v>
      </c>
      <c r="J22" s="195"/>
      <c r="K22" s="195"/>
      <c r="L22" s="195"/>
      <c r="M22" s="353" t="s">
        <v>297</v>
      </c>
      <c r="N22" s="353"/>
      <c r="O22" s="353"/>
      <c r="P22" s="352" t="s">
        <v>298</v>
      </c>
      <c r="Q22" s="352"/>
      <c r="R22" s="352"/>
      <c r="S22" s="354"/>
      <c r="T22" s="1"/>
      <c r="U22" s="171"/>
      <c r="AB22" s="200"/>
      <c r="AC22" s="200"/>
      <c r="AD22" s="200"/>
      <c r="AE22" s="200"/>
      <c r="AF22" s="200"/>
      <c r="AG22" s="200"/>
      <c r="AH22" s="200"/>
      <c r="AI22" s="200"/>
      <c r="AJ22" s="200"/>
      <c r="AK22" s="200"/>
      <c r="AL22" s="200"/>
      <c r="AM22" s="200"/>
    </row>
    <row r="23" spans="1:39" ht="18" x14ac:dyDescent="0.25">
      <c r="A23" s="1"/>
      <c r="B23" s="355" t="s">
        <v>299</v>
      </c>
      <c r="C23" s="343"/>
      <c r="D23" s="343"/>
      <c r="E23" s="343"/>
      <c r="F23" s="343"/>
      <c r="G23" s="343"/>
      <c r="H23" s="196"/>
      <c r="I23" s="196" t="s">
        <v>300</v>
      </c>
      <c r="J23" s="196"/>
      <c r="K23" s="196"/>
      <c r="L23" s="196"/>
      <c r="M23" s="342" t="s">
        <v>301</v>
      </c>
      <c r="N23" s="342"/>
      <c r="O23" s="342"/>
      <c r="P23" s="343" t="s">
        <v>302</v>
      </c>
      <c r="Q23" s="343"/>
      <c r="R23" s="343"/>
      <c r="S23" s="344"/>
      <c r="T23" s="1"/>
      <c r="U23" s="171"/>
      <c r="AB23" s="200"/>
      <c r="AC23" s="200"/>
      <c r="AD23" s="200"/>
      <c r="AE23" s="200"/>
      <c r="AF23" s="200"/>
      <c r="AG23" s="200"/>
      <c r="AH23" s="200"/>
      <c r="AI23" s="200"/>
      <c r="AJ23" s="200"/>
      <c r="AK23" s="200"/>
      <c r="AL23" s="200"/>
      <c r="AM23" s="200"/>
    </row>
    <row r="24" spans="1:39" ht="18" x14ac:dyDescent="0.25">
      <c r="A24" s="1"/>
      <c r="B24" s="355" t="s">
        <v>303</v>
      </c>
      <c r="C24" s="343"/>
      <c r="D24" s="343"/>
      <c r="E24" s="343"/>
      <c r="F24" s="343"/>
      <c r="G24" s="343"/>
      <c r="H24" s="192"/>
      <c r="I24" s="196" t="s">
        <v>304</v>
      </c>
      <c r="J24" s="196"/>
      <c r="K24" s="196"/>
      <c r="L24" s="196"/>
      <c r="M24" s="194" t="s">
        <v>285</v>
      </c>
      <c r="N24" s="194"/>
      <c r="O24" s="194"/>
      <c r="P24" s="343" t="s">
        <v>284</v>
      </c>
      <c r="Q24" s="343"/>
      <c r="R24" s="343"/>
      <c r="S24" s="344"/>
      <c r="T24" s="1"/>
      <c r="U24" s="171"/>
    </row>
    <row r="25" spans="1:39" ht="18" x14ac:dyDescent="0.25">
      <c r="A25" s="1"/>
      <c r="B25" s="341" t="s">
        <v>305</v>
      </c>
      <c r="C25" s="338"/>
      <c r="D25" s="338"/>
      <c r="E25" s="338"/>
      <c r="F25" s="338"/>
      <c r="G25" s="338"/>
      <c r="H25" s="196"/>
      <c r="I25" s="198" t="s">
        <v>306</v>
      </c>
      <c r="J25" s="198"/>
      <c r="K25" s="198"/>
      <c r="L25" s="198"/>
      <c r="M25" s="342" t="s">
        <v>307</v>
      </c>
      <c r="N25" s="342"/>
      <c r="O25" s="342"/>
      <c r="P25" s="343" t="s">
        <v>308</v>
      </c>
      <c r="Q25" s="343"/>
      <c r="R25" s="343"/>
      <c r="S25" s="344"/>
      <c r="T25" s="1"/>
      <c r="U25" s="171"/>
    </row>
    <row r="26" spans="1:39" ht="18" x14ac:dyDescent="0.25">
      <c r="A26" s="1"/>
      <c r="B26" s="203"/>
      <c r="C26" s="192"/>
      <c r="D26" s="192"/>
      <c r="E26" s="192"/>
      <c r="F26" s="192"/>
      <c r="G26" s="5"/>
      <c r="H26" s="198"/>
      <c r="I26" s="198"/>
      <c r="J26" s="5"/>
      <c r="K26" s="5"/>
      <c r="L26" s="198"/>
      <c r="M26" s="338" t="s">
        <v>309</v>
      </c>
      <c r="N26" s="338"/>
      <c r="O26" s="338"/>
      <c r="P26" s="338" t="s">
        <v>310</v>
      </c>
      <c r="Q26" s="338"/>
      <c r="R26" s="338"/>
      <c r="S26" s="339"/>
      <c r="T26" s="1"/>
      <c r="U26" s="171"/>
    </row>
    <row r="27" spans="1:39" ht="18.75" thickBot="1" x14ac:dyDescent="0.3">
      <c r="A27" s="1"/>
      <c r="B27" s="204"/>
      <c r="C27" s="205"/>
      <c r="D27" s="205"/>
      <c r="E27" s="205"/>
      <c r="F27" s="205"/>
      <c r="G27" s="205"/>
      <c r="H27" s="205"/>
      <c r="I27" s="205"/>
      <c r="J27" s="205"/>
      <c r="K27" s="205"/>
      <c r="L27" s="205"/>
      <c r="M27" s="205"/>
      <c r="N27" s="205"/>
      <c r="O27" s="205"/>
      <c r="P27" s="205"/>
      <c r="Q27" s="205"/>
      <c r="R27" s="205"/>
      <c r="S27" s="206"/>
      <c r="T27" s="1"/>
      <c r="U27" s="171"/>
    </row>
    <row r="28" spans="1:39" ht="16.5" customHeight="1" thickBot="1" x14ac:dyDescent="0.25">
      <c r="A28" s="1"/>
      <c r="B28" s="1"/>
      <c r="C28" s="128"/>
      <c r="D28" s="1"/>
      <c r="E28" s="1"/>
      <c r="F28" s="1"/>
      <c r="G28" s="1"/>
      <c r="H28" s="1"/>
      <c r="I28" s="1"/>
      <c r="J28" s="1"/>
      <c r="K28" s="1"/>
      <c r="L28" s="1"/>
      <c r="M28" s="1"/>
      <c r="N28" s="1"/>
      <c r="O28" s="1"/>
      <c r="P28" s="1"/>
      <c r="Q28" s="1"/>
      <c r="R28" s="1"/>
      <c r="S28" s="1"/>
      <c r="T28" s="1"/>
      <c r="U28" s="171"/>
    </row>
    <row r="29" spans="1:39" x14ac:dyDescent="0.2">
      <c r="A29" s="1"/>
      <c r="B29" s="207"/>
      <c r="C29" s="208"/>
      <c r="D29" s="208"/>
      <c r="E29" s="208"/>
      <c r="F29" s="208"/>
      <c r="G29" s="208"/>
      <c r="H29" s="208"/>
      <c r="I29" s="208"/>
      <c r="J29" s="208"/>
      <c r="K29" s="208"/>
      <c r="L29" s="208"/>
      <c r="M29" s="208"/>
      <c r="N29" s="208"/>
      <c r="O29" s="208"/>
      <c r="P29" s="208"/>
      <c r="Q29" s="208"/>
      <c r="R29" s="208"/>
      <c r="S29" s="209"/>
      <c r="T29" s="1"/>
      <c r="U29" s="171"/>
    </row>
    <row r="30" spans="1:39" ht="17.25" customHeight="1" x14ac:dyDescent="0.25">
      <c r="A30" s="1"/>
      <c r="B30" s="210" t="s">
        <v>311</v>
      </c>
      <c r="C30" s="194"/>
      <c r="D30" s="182"/>
      <c r="E30" s="182"/>
      <c r="F30" s="182"/>
      <c r="G30" s="182"/>
      <c r="H30" s="182"/>
      <c r="I30" s="194"/>
      <c r="J30" s="211"/>
      <c r="K30" s="211"/>
      <c r="L30" s="212"/>
      <c r="M30" s="212"/>
      <c r="N30" s="211"/>
      <c r="O30" s="211"/>
      <c r="P30" s="211"/>
      <c r="Q30" s="211"/>
      <c r="R30" s="211"/>
      <c r="S30" s="213"/>
      <c r="T30" s="1"/>
      <c r="U30" s="171"/>
    </row>
    <row r="31" spans="1:39" ht="15" customHeight="1" x14ac:dyDescent="0.25">
      <c r="A31" s="1"/>
      <c r="B31" s="214"/>
      <c r="C31" s="211"/>
      <c r="E31" s="340" t="s">
        <v>0</v>
      </c>
      <c r="F31" s="340"/>
      <c r="G31" s="340"/>
      <c r="H31" s="340"/>
      <c r="I31" s="331" t="s">
        <v>312</v>
      </c>
      <c r="J31" s="331"/>
      <c r="K31" s="332"/>
      <c r="L31" s="332"/>
      <c r="M31" s="332"/>
      <c r="N31" s="332"/>
      <c r="O31" s="332"/>
      <c r="P31" s="212"/>
      <c r="Q31" s="215" t="s">
        <v>313</v>
      </c>
      <c r="R31" s="334"/>
      <c r="S31" s="335"/>
      <c r="T31" s="1"/>
      <c r="U31" s="171"/>
    </row>
    <row r="32" spans="1:39" ht="15.75" customHeight="1" x14ac:dyDescent="0.25">
      <c r="A32" s="1"/>
      <c r="B32" s="214"/>
      <c r="C32" s="331" t="s">
        <v>314</v>
      </c>
      <c r="D32" s="331"/>
      <c r="E32" s="332"/>
      <c r="F32" s="332"/>
      <c r="G32" s="332"/>
      <c r="H32" s="332"/>
      <c r="I32" s="331" t="s">
        <v>315</v>
      </c>
      <c r="J32" s="331"/>
      <c r="K32" s="333"/>
      <c r="L32" s="333"/>
      <c r="M32" s="333"/>
      <c r="N32" s="333"/>
      <c r="O32" s="333"/>
      <c r="P32" s="211"/>
      <c r="Q32" s="215" t="s">
        <v>316</v>
      </c>
      <c r="R32" s="334"/>
      <c r="S32" s="335"/>
      <c r="T32" s="1"/>
      <c r="U32" s="171"/>
    </row>
    <row r="33" spans="1:21" ht="18" x14ac:dyDescent="0.25">
      <c r="A33" s="1"/>
      <c r="B33" s="214"/>
      <c r="C33" s="211"/>
      <c r="D33" s="215" t="s">
        <v>317</v>
      </c>
      <c r="E33" s="332"/>
      <c r="F33" s="332"/>
      <c r="G33" s="332"/>
      <c r="H33" s="332"/>
      <c r="I33" s="211"/>
      <c r="J33" s="215" t="s">
        <v>318</v>
      </c>
      <c r="K33" s="334"/>
      <c r="L33" s="334"/>
      <c r="M33" s="334"/>
      <c r="N33" s="334"/>
      <c r="O33" s="334"/>
      <c r="P33" s="211"/>
      <c r="Q33" s="215" t="s">
        <v>319</v>
      </c>
      <c r="R33" s="336"/>
      <c r="S33" s="337"/>
      <c r="T33" s="1"/>
      <c r="U33" s="171"/>
    </row>
    <row r="34" spans="1:21" ht="18.75" thickBot="1" x14ac:dyDescent="0.3">
      <c r="A34" s="1"/>
      <c r="B34" s="216"/>
      <c r="C34" s="217"/>
      <c r="D34" s="217"/>
      <c r="E34" s="217"/>
      <c r="F34" s="217"/>
      <c r="G34" s="217"/>
      <c r="H34" s="217"/>
      <c r="I34" s="218"/>
      <c r="J34" s="218"/>
      <c r="K34" s="217"/>
      <c r="L34" s="219"/>
      <c r="M34" s="218"/>
      <c r="N34" s="217"/>
      <c r="O34" s="217"/>
      <c r="P34" s="218"/>
      <c r="Q34" s="218"/>
      <c r="R34" s="218"/>
      <c r="S34" s="220"/>
      <c r="T34" s="1"/>
      <c r="U34" s="171"/>
    </row>
    <row r="35" spans="1:21" ht="6" customHeight="1" x14ac:dyDescent="0.2">
      <c r="A35" s="1"/>
      <c r="B35" s="1"/>
      <c r="C35" s="128"/>
      <c r="D35" s="1"/>
      <c r="E35" s="1"/>
      <c r="F35" s="1"/>
      <c r="G35" s="1"/>
      <c r="H35" s="1"/>
      <c r="I35" s="1"/>
      <c r="J35" s="1"/>
      <c r="K35" s="1"/>
      <c r="L35" s="1"/>
      <c r="M35" s="1"/>
      <c r="N35" s="1"/>
      <c r="O35" s="1"/>
      <c r="P35" s="1"/>
      <c r="Q35" s="1"/>
      <c r="R35" s="1"/>
      <c r="S35" s="1"/>
      <c r="T35" s="1"/>
      <c r="U35" s="171"/>
    </row>
    <row r="36" spans="1:21" ht="25.5" customHeight="1" x14ac:dyDescent="0.2">
      <c r="A36" s="1"/>
      <c r="B36" s="1"/>
      <c r="C36" s="1"/>
      <c r="D36" s="1"/>
      <c r="E36" s="1"/>
      <c r="F36" s="1"/>
      <c r="G36" s="1"/>
      <c r="H36" s="1"/>
      <c r="I36" s="1"/>
      <c r="J36" s="1"/>
      <c r="K36" s="1"/>
      <c r="L36" s="1"/>
      <c r="M36" s="1"/>
      <c r="N36" s="1"/>
      <c r="O36" s="1"/>
      <c r="P36" s="1"/>
      <c r="Q36" s="1"/>
      <c r="R36" s="1"/>
      <c r="S36" s="1"/>
      <c r="T36" s="1"/>
      <c r="U36" s="171"/>
    </row>
    <row r="37" spans="1:21" ht="15" customHeight="1" x14ac:dyDescent="0.2">
      <c r="A37" s="1"/>
      <c r="B37" s="329"/>
      <c r="C37" s="329"/>
      <c r="D37" s="329"/>
      <c r="E37" s="329"/>
      <c r="F37" s="329"/>
      <c r="G37" s="329"/>
      <c r="H37" s="329"/>
      <c r="I37" s="329"/>
      <c r="J37" s="329"/>
      <c r="K37" s="329"/>
      <c r="L37" s="329"/>
      <c r="M37" s="329"/>
      <c r="N37" s="329"/>
      <c r="O37" s="329"/>
      <c r="P37" s="329"/>
      <c r="Q37" s="329"/>
      <c r="R37" s="329"/>
      <c r="S37" s="329"/>
      <c r="T37" s="1"/>
      <c r="U37" s="171"/>
    </row>
    <row r="38" spans="1:21" ht="22.5" customHeight="1" x14ac:dyDescent="0.25">
      <c r="A38" s="1"/>
      <c r="B38" s="330" t="s">
        <v>320</v>
      </c>
      <c r="C38" s="330"/>
      <c r="D38" s="330"/>
      <c r="E38" s="330"/>
      <c r="F38" s="330"/>
      <c r="G38" s="330"/>
      <c r="H38" s="330"/>
      <c r="I38" s="330"/>
      <c r="J38" s="330"/>
      <c r="K38" s="330"/>
      <c r="L38" s="330"/>
      <c r="M38" s="330"/>
      <c r="N38" s="330"/>
      <c r="O38" s="330"/>
      <c r="P38" s="330"/>
      <c r="Q38" s="330"/>
      <c r="R38" s="330"/>
      <c r="S38" s="330"/>
      <c r="T38" s="1"/>
      <c r="U38" s="171"/>
    </row>
    <row r="39" spans="1:21" x14ac:dyDescent="0.2">
      <c r="A39" s="171"/>
      <c r="B39" s="171"/>
      <c r="C39" s="171"/>
      <c r="D39" s="171"/>
      <c r="E39" s="171"/>
      <c r="F39" s="171"/>
      <c r="G39" s="171"/>
      <c r="H39" s="171"/>
      <c r="I39" s="171"/>
      <c r="J39" s="171"/>
      <c r="K39" s="171"/>
      <c r="L39" s="171"/>
      <c r="M39" s="171"/>
      <c r="N39" s="171"/>
      <c r="O39" s="171"/>
      <c r="P39" s="171"/>
      <c r="Q39" s="171"/>
      <c r="R39" s="171"/>
      <c r="S39" s="171"/>
      <c r="T39" s="171"/>
      <c r="U39" s="171"/>
    </row>
    <row r="40" spans="1:21" x14ac:dyDescent="0.2">
      <c r="A40" s="171"/>
      <c r="B40" s="171"/>
      <c r="C40" s="171"/>
      <c r="D40" s="171"/>
      <c r="E40" s="171"/>
      <c r="F40" s="171"/>
      <c r="G40" s="171"/>
      <c r="H40" s="171"/>
      <c r="I40" s="171"/>
      <c r="J40" s="171"/>
      <c r="K40" s="171"/>
      <c r="L40" s="171"/>
      <c r="M40" s="171"/>
      <c r="N40" s="171"/>
      <c r="O40" s="171"/>
      <c r="P40" s="171"/>
      <c r="Q40" s="171"/>
      <c r="R40" s="171"/>
      <c r="S40" s="171"/>
      <c r="T40" s="171"/>
      <c r="U40" s="171"/>
    </row>
    <row r="41" spans="1:21" x14ac:dyDescent="0.2">
      <c r="A41" s="171"/>
      <c r="B41" s="171"/>
      <c r="C41" s="171"/>
      <c r="D41" s="171"/>
      <c r="E41" s="171"/>
      <c r="F41" s="171"/>
      <c r="G41" s="171"/>
      <c r="H41" s="171"/>
      <c r="I41" s="171"/>
      <c r="J41" s="171"/>
      <c r="K41" s="171"/>
      <c r="L41" s="171"/>
      <c r="M41" s="171"/>
      <c r="N41" s="171"/>
      <c r="O41" s="171"/>
      <c r="P41" s="171"/>
      <c r="Q41" s="171"/>
      <c r="R41" s="171"/>
      <c r="S41" s="171"/>
      <c r="T41" s="171"/>
      <c r="U41" s="171"/>
    </row>
  </sheetData>
  <sheetProtection algorithmName="SHA-512" hashValue="GgjQbRu3qjerq5Q4cGPwuT68oIUT0qLBp6N1XrfN3Objn6xQu5aNeEWFJuXuzHbCPnI6cg9gTShltTBPtatQUQ==" saltValue="yDstWMTiQda9Ng+qf1e8Mw==" spinCount="100000" sheet="1" selectLockedCells="1"/>
  <mergeCells count="64">
    <mergeCell ref="B8:S8"/>
    <mergeCell ref="G2:R2"/>
    <mergeCell ref="G3:R3"/>
    <mergeCell ref="G4:R4"/>
    <mergeCell ref="G5:R5"/>
    <mergeCell ref="B7:S7"/>
    <mergeCell ref="B9:S9"/>
    <mergeCell ref="B10:S10"/>
    <mergeCell ref="W11:AH11"/>
    <mergeCell ref="W12:AM12"/>
    <mergeCell ref="B13:F14"/>
    <mergeCell ref="P13:S13"/>
    <mergeCell ref="K14:O14"/>
    <mergeCell ref="P14:S14"/>
    <mergeCell ref="B16:H16"/>
    <mergeCell ref="I16:K16"/>
    <mergeCell ref="M16:O16"/>
    <mergeCell ref="P16:S16"/>
    <mergeCell ref="W16:AA16"/>
    <mergeCell ref="B15:H15"/>
    <mergeCell ref="I15:K15"/>
    <mergeCell ref="M15:O15"/>
    <mergeCell ref="P15:S15"/>
    <mergeCell ref="W15:AA15"/>
    <mergeCell ref="B17:H17"/>
    <mergeCell ref="I17:K17"/>
    <mergeCell ref="M17:O17"/>
    <mergeCell ref="P17:S17"/>
    <mergeCell ref="B18:H18"/>
    <mergeCell ref="I18:K18"/>
    <mergeCell ref="M18:O18"/>
    <mergeCell ref="P18:S18"/>
    <mergeCell ref="B25:G25"/>
    <mergeCell ref="M25:O25"/>
    <mergeCell ref="P25:S25"/>
    <mergeCell ref="B19:H19"/>
    <mergeCell ref="I19:K19"/>
    <mergeCell ref="M19:O19"/>
    <mergeCell ref="B20:H21"/>
    <mergeCell ref="P21:S21"/>
    <mergeCell ref="B22:G22"/>
    <mergeCell ref="M22:O22"/>
    <mergeCell ref="P22:S22"/>
    <mergeCell ref="B23:G23"/>
    <mergeCell ref="M23:O23"/>
    <mergeCell ref="P23:S23"/>
    <mergeCell ref="B24:G24"/>
    <mergeCell ref="P24:S24"/>
    <mergeCell ref="M26:O26"/>
    <mergeCell ref="P26:S26"/>
    <mergeCell ref="E31:H31"/>
    <mergeCell ref="I31:J31"/>
    <mergeCell ref="K31:O31"/>
    <mergeCell ref="R31:S31"/>
    <mergeCell ref="B37:S37"/>
    <mergeCell ref="B38:S38"/>
    <mergeCell ref="C32:D32"/>
    <mergeCell ref="E32:H32"/>
    <mergeCell ref="I32:J32"/>
    <mergeCell ref="K32:O32"/>
    <mergeCell ref="R32:S32"/>
    <mergeCell ref="E33:H33"/>
    <mergeCell ref="K33:O33"/>
    <mergeCell ref="R33:S33"/>
  </mergeCells>
  <hyperlinks>
    <hyperlink ref="B20" r:id="rId1" display="http://www.redgold.com/red-gold-company/foodservice/k-12-school-program" xr:uid="{01060B33-19E3-492E-BB50-D61E146A5D9C}"/>
    <hyperlink ref="B19" r:id="rId2" xr:uid="{CCD9CD84-28DC-41AD-9973-42B836623B01}"/>
    <hyperlink ref="B25" r:id="rId3" xr:uid="{6078A4B5-A57E-4FB5-A5F3-AA68F6AD84E7}"/>
    <hyperlink ref="B20:F20" r:id="rId4" display="www.redgold.com/red-gold-company/foodservice/k-12-school-program" xr:uid="{0FE5A236-92FB-4BAD-A2B9-C5B3FA054D02}"/>
    <hyperlink ref="I25" r:id="rId5" xr:uid="{21C2A353-E2A5-4706-9C78-30E5ACAD7EB4}"/>
    <hyperlink ref="I19" r:id="rId6" xr:uid="{3194B3EC-D31D-4FEC-92BC-BCA8B3D70E3E}"/>
    <hyperlink ref="M19" r:id="rId7" xr:uid="{5155EB74-271D-4D95-A04A-F6E9495E73F1}"/>
    <hyperlink ref="P19" r:id="rId8" display="rbowen@redgold.com" xr:uid="{94528EA3-D65F-48D5-98E3-8AF28D5C70E9}"/>
    <hyperlink ref="M26" r:id="rId9" xr:uid="{7842DBBD-5FCD-41CD-80DE-82F313571EF1}"/>
    <hyperlink ref="P26" r:id="rId10" xr:uid="{A8F59F70-74E6-4147-80E5-E6D7F5023F18}"/>
  </hyperlinks>
  <printOptions horizontalCentered="1"/>
  <pageMargins left="0.75" right="0.75" top="0.6" bottom="0.65" header="0.36" footer="0.5"/>
  <pageSetup scale="54" fitToHeight="2" orientation="landscape" r:id="rId11"/>
  <headerFooter alignWithMargins="0"/>
  <drawing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0E3C3-B9EA-4381-B346-81B6502D5E94}">
  <sheetPr>
    <pageSetUpPr fitToPage="1"/>
  </sheetPr>
  <dimension ref="A1:N61"/>
  <sheetViews>
    <sheetView zoomScale="75" zoomScaleNormal="75" workbookViewId="0">
      <selection activeCell="D4" sqref="D4"/>
    </sheetView>
  </sheetViews>
  <sheetFormatPr defaultColWidth="9.140625" defaultRowHeight="12.75" x14ac:dyDescent="0.2"/>
  <cols>
    <col min="1" max="1" width="5.7109375" style="13" customWidth="1"/>
    <col min="2" max="2" width="11" style="13" customWidth="1"/>
    <col min="3" max="3" width="10.28515625" style="13" customWidth="1"/>
    <col min="4" max="4" width="76.85546875" style="13" customWidth="1"/>
    <col min="5" max="5" width="22.85546875" style="13" customWidth="1"/>
    <col min="6" max="6" width="17" style="11" customWidth="1"/>
    <col min="7" max="7" width="18.42578125" style="13" customWidth="1"/>
    <col min="8" max="8" width="18.28515625" style="13" customWidth="1"/>
    <col min="9" max="9" width="15.5703125" style="262" bestFit="1" customWidth="1"/>
    <col min="10" max="10" width="4.7109375" style="13" customWidth="1"/>
    <col min="11" max="16384" width="9.140625" style="13"/>
  </cols>
  <sheetData>
    <row r="1" spans="1:14" ht="11.25" customHeight="1" x14ac:dyDescent="0.2">
      <c r="A1" s="1"/>
      <c r="B1" s="1"/>
      <c r="C1" s="1"/>
      <c r="D1" s="1"/>
      <c r="E1" s="1"/>
      <c r="F1" s="221"/>
      <c r="H1" s="222"/>
      <c r="I1" s="223"/>
      <c r="J1" s="171"/>
    </row>
    <row r="2" spans="1:14" ht="27.75" customHeight="1" x14ac:dyDescent="0.6">
      <c r="A2" s="1"/>
      <c r="B2" s="224" t="s">
        <v>268</v>
      </c>
      <c r="C2" s="1"/>
      <c r="D2" s="1"/>
      <c r="E2" s="1"/>
      <c r="F2" s="221"/>
      <c r="G2" s="1"/>
      <c r="H2" s="1"/>
      <c r="I2" s="225"/>
      <c r="J2" s="171"/>
    </row>
    <row r="3" spans="1:14" ht="21.75" customHeight="1" x14ac:dyDescent="0.5">
      <c r="A3" s="1"/>
      <c r="B3" s="226" t="s">
        <v>321</v>
      </c>
      <c r="C3" s="1"/>
      <c r="D3" s="1"/>
      <c r="E3" s="1"/>
      <c r="F3" s="221"/>
      <c r="G3" s="1"/>
      <c r="H3" s="1"/>
      <c r="I3" s="225"/>
      <c r="J3" s="171"/>
    </row>
    <row r="4" spans="1:14" ht="19.5" customHeight="1" x14ac:dyDescent="0.5">
      <c r="A4" s="1"/>
      <c r="B4" s="227" t="s">
        <v>269</v>
      </c>
      <c r="C4" s="227"/>
      <c r="D4" s="227"/>
      <c r="E4" s="227"/>
      <c r="F4" s="227"/>
      <c r="G4" s="227"/>
      <c r="H4" s="227"/>
      <c r="I4" s="228"/>
      <c r="J4" s="171"/>
      <c r="K4" s="227"/>
      <c r="L4" s="227"/>
      <c r="M4" s="227"/>
      <c r="N4" s="227"/>
    </row>
    <row r="5" spans="1:14" ht="20.25" customHeight="1" x14ac:dyDescent="0.45">
      <c r="A5" s="1"/>
      <c r="B5" s="229" t="s">
        <v>322</v>
      </c>
      <c r="D5" s="1"/>
      <c r="E5" s="1"/>
      <c r="F5" s="221"/>
      <c r="G5" s="1"/>
      <c r="H5" s="1"/>
      <c r="I5" s="230">
        <v>0.63049999999999995</v>
      </c>
      <c r="J5" s="171"/>
    </row>
    <row r="6" spans="1:14" s="32" customFormat="1" ht="13.5" customHeight="1" thickBot="1" x14ac:dyDescent="0.25">
      <c r="A6" s="21"/>
      <c r="B6" s="221"/>
      <c r="C6" s="1"/>
      <c r="D6" s="231" t="s">
        <v>0</v>
      </c>
      <c r="E6" s="21"/>
      <c r="F6" s="232"/>
      <c r="G6" s="1"/>
      <c r="H6" s="1"/>
      <c r="I6" s="233"/>
      <c r="J6" s="234"/>
    </row>
    <row r="7" spans="1:14" s="240" customFormat="1" ht="27.75" customHeight="1" thickBot="1" x14ac:dyDescent="0.3">
      <c r="A7" s="235"/>
      <c r="B7" s="236" t="s">
        <v>15</v>
      </c>
      <c r="C7" s="374" t="s">
        <v>323</v>
      </c>
      <c r="D7" s="374"/>
      <c r="E7" s="237" t="s">
        <v>20</v>
      </c>
      <c r="F7" s="237" t="s">
        <v>324</v>
      </c>
      <c r="G7" s="237" t="s">
        <v>325</v>
      </c>
      <c r="H7" s="237" t="s">
        <v>326</v>
      </c>
      <c r="I7" s="238" t="s">
        <v>327</v>
      </c>
      <c r="J7" s="239"/>
    </row>
    <row r="8" spans="1:14" ht="14.25" customHeight="1" x14ac:dyDescent="0.2">
      <c r="A8" s="1"/>
      <c r="B8" s="1"/>
      <c r="C8" s="1"/>
      <c r="D8" s="1"/>
      <c r="E8" s="241"/>
      <c r="F8" s="241"/>
      <c r="G8" s="242"/>
      <c r="H8" s="242"/>
      <c r="I8" s="225"/>
      <c r="J8" s="171"/>
    </row>
    <row r="9" spans="1:14" ht="20.100000000000001" hidden="1" customHeight="1" x14ac:dyDescent="0.25">
      <c r="A9" s="1"/>
      <c r="B9" s="243" t="s">
        <v>328</v>
      </c>
      <c r="C9" s="244" t="s">
        <v>329</v>
      </c>
      <c r="D9" s="245"/>
      <c r="E9" s="243" t="s">
        <v>330</v>
      </c>
      <c r="F9" s="243" t="s">
        <v>331</v>
      </c>
      <c r="G9" s="246" t="s">
        <v>209</v>
      </c>
      <c r="H9" s="247">
        <v>9.81</v>
      </c>
      <c r="I9" s="248">
        <f>H9*PTV</f>
        <v>4.5969660000000001</v>
      </c>
      <c r="J9" s="171"/>
    </row>
    <row r="10" spans="1:14" ht="20.100000000000001" hidden="1" customHeight="1" x14ac:dyDescent="0.25">
      <c r="A10" s="1"/>
      <c r="B10" s="243" t="s">
        <v>332</v>
      </c>
      <c r="C10" s="244" t="s">
        <v>333</v>
      </c>
      <c r="D10" s="245"/>
      <c r="E10" s="249" t="s">
        <v>334</v>
      </c>
      <c r="F10" s="243" t="s">
        <v>335</v>
      </c>
      <c r="G10" s="246" t="s">
        <v>218</v>
      </c>
      <c r="H10" s="247"/>
      <c r="I10" s="248"/>
      <c r="J10" s="171"/>
    </row>
    <row r="11" spans="1:14" ht="19.5" hidden="1" customHeight="1" x14ac:dyDescent="0.25">
      <c r="A11" s="1"/>
      <c r="B11" s="243" t="s">
        <v>336</v>
      </c>
      <c r="C11" s="244" t="s">
        <v>337</v>
      </c>
      <c r="D11" s="245"/>
      <c r="E11" s="243" t="s">
        <v>338</v>
      </c>
      <c r="F11" s="243" t="s">
        <v>339</v>
      </c>
      <c r="G11" s="250" t="s">
        <v>223</v>
      </c>
      <c r="H11" s="247">
        <v>6.48</v>
      </c>
      <c r="I11" s="248">
        <f>H11*PTV</f>
        <v>3.0365280000000001</v>
      </c>
      <c r="J11" s="171"/>
    </row>
    <row r="12" spans="1:14" ht="9" hidden="1" customHeight="1" x14ac:dyDescent="0.25">
      <c r="A12" s="1"/>
      <c r="B12" s="243"/>
      <c r="C12" s="244"/>
      <c r="D12" s="245"/>
      <c r="E12" s="243"/>
      <c r="F12" s="243"/>
      <c r="G12" s="246"/>
      <c r="H12" s="247"/>
      <c r="I12" s="248"/>
      <c r="J12" s="171"/>
    </row>
    <row r="13" spans="1:14" ht="20.100000000000001" customHeight="1" x14ac:dyDescent="0.25">
      <c r="A13" s="1"/>
      <c r="B13" s="243" t="s">
        <v>332</v>
      </c>
      <c r="C13" s="244" t="s">
        <v>340</v>
      </c>
      <c r="D13" s="245"/>
      <c r="E13" s="243" t="s">
        <v>341</v>
      </c>
      <c r="F13" s="243" t="s">
        <v>342</v>
      </c>
      <c r="G13" s="246" t="s">
        <v>218</v>
      </c>
      <c r="H13" s="251">
        <v>9.02</v>
      </c>
      <c r="I13" s="248">
        <f>H13*$I$5</f>
        <v>5.6871099999999997</v>
      </c>
      <c r="J13" s="171"/>
    </row>
    <row r="14" spans="1:14" ht="20.100000000000001" customHeight="1" x14ac:dyDescent="0.25">
      <c r="A14" s="1"/>
      <c r="B14" s="243" t="s">
        <v>343</v>
      </c>
      <c r="C14" s="244" t="s">
        <v>344</v>
      </c>
      <c r="D14" s="245"/>
      <c r="E14" s="243" t="s">
        <v>345</v>
      </c>
      <c r="F14" s="243" t="s">
        <v>346</v>
      </c>
      <c r="G14" s="246" t="s">
        <v>227</v>
      </c>
      <c r="H14" s="251">
        <v>6.08</v>
      </c>
      <c r="I14" s="248">
        <f t="shared" ref="I14:I18" si="0">H14*$I$5</f>
        <v>3.83344</v>
      </c>
      <c r="J14" s="171"/>
    </row>
    <row r="15" spans="1:14" ht="20.100000000000001" customHeight="1" x14ac:dyDescent="0.25">
      <c r="A15" s="1"/>
      <c r="B15" s="243" t="s">
        <v>328</v>
      </c>
      <c r="C15" s="244" t="s">
        <v>347</v>
      </c>
      <c r="D15" s="245"/>
      <c r="E15" s="243" t="s">
        <v>330</v>
      </c>
      <c r="F15" s="243" t="s">
        <v>348</v>
      </c>
      <c r="G15" s="246" t="s">
        <v>209</v>
      </c>
      <c r="H15" s="251">
        <v>10.35</v>
      </c>
      <c r="I15" s="248">
        <f t="shared" si="0"/>
        <v>6.5256749999999997</v>
      </c>
      <c r="J15" s="171"/>
    </row>
    <row r="16" spans="1:14" ht="20.100000000000001" customHeight="1" x14ac:dyDescent="0.25">
      <c r="A16" s="1"/>
      <c r="B16" s="243" t="s">
        <v>145</v>
      </c>
      <c r="C16" s="244" t="s">
        <v>349</v>
      </c>
      <c r="D16" s="245"/>
      <c r="E16" s="243" t="s">
        <v>350</v>
      </c>
      <c r="F16" s="243" t="s">
        <v>351</v>
      </c>
      <c r="G16" s="246" t="s">
        <v>196</v>
      </c>
      <c r="H16" s="251">
        <v>4.3499999999999996</v>
      </c>
      <c r="I16" s="248">
        <f t="shared" si="0"/>
        <v>2.7426749999999998</v>
      </c>
      <c r="J16" s="171"/>
    </row>
    <row r="17" spans="1:10" ht="20.100000000000001" customHeight="1" x14ac:dyDescent="0.25">
      <c r="A17" s="1"/>
      <c r="B17" s="243" t="s">
        <v>332</v>
      </c>
      <c r="C17" s="244" t="s">
        <v>352</v>
      </c>
      <c r="D17" s="245"/>
      <c r="E17" s="243" t="s">
        <v>353</v>
      </c>
      <c r="F17" s="243" t="s">
        <v>354</v>
      </c>
      <c r="G17" s="246" t="s">
        <v>213</v>
      </c>
      <c r="H17" s="251">
        <v>8.9600000000000009</v>
      </c>
      <c r="I17" s="248">
        <f t="shared" si="0"/>
        <v>5.6492800000000001</v>
      </c>
      <c r="J17" s="171"/>
    </row>
    <row r="18" spans="1:10" ht="20.100000000000001" customHeight="1" x14ac:dyDescent="0.25">
      <c r="A18" s="1"/>
      <c r="B18" s="243" t="s">
        <v>336</v>
      </c>
      <c r="C18" s="244" t="s">
        <v>355</v>
      </c>
      <c r="D18" s="245"/>
      <c r="E18" s="243" t="s">
        <v>338</v>
      </c>
      <c r="F18" s="243" t="s">
        <v>356</v>
      </c>
      <c r="G18" s="246" t="s">
        <v>223</v>
      </c>
      <c r="H18" s="251">
        <v>5.79</v>
      </c>
      <c r="I18" s="248">
        <f t="shared" si="0"/>
        <v>3.6505949999999996</v>
      </c>
      <c r="J18" s="171"/>
    </row>
    <row r="19" spans="1:10" ht="9" customHeight="1" x14ac:dyDescent="0.25">
      <c r="A19" s="1"/>
      <c r="B19" s="243"/>
      <c r="C19" s="244"/>
      <c r="D19" s="245"/>
      <c r="E19" s="243"/>
      <c r="F19" s="243"/>
      <c r="G19" s="246"/>
      <c r="H19" s="251"/>
      <c r="I19" s="248"/>
      <c r="J19" s="171"/>
    </row>
    <row r="20" spans="1:10" ht="20.100000000000001" customHeight="1" x14ac:dyDescent="0.25">
      <c r="A20" s="1"/>
      <c r="B20" s="243" t="s">
        <v>145</v>
      </c>
      <c r="C20" s="244" t="s">
        <v>357</v>
      </c>
      <c r="D20" s="252"/>
      <c r="E20" s="243" t="s">
        <v>358</v>
      </c>
      <c r="F20" s="243" t="s">
        <v>359</v>
      </c>
      <c r="G20" s="246" t="s">
        <v>196</v>
      </c>
      <c r="H20" s="251">
        <v>4.3499999999999996</v>
      </c>
      <c r="I20" s="248">
        <f t="shared" ref="I20:I24" si="1">H20*$I$5</f>
        <v>2.7426749999999998</v>
      </c>
      <c r="J20" s="171"/>
    </row>
    <row r="21" spans="1:10" s="255" customFormat="1" ht="20.100000000000001" customHeight="1" x14ac:dyDescent="0.25">
      <c r="A21" s="253"/>
      <c r="B21" s="243" t="s">
        <v>328</v>
      </c>
      <c r="C21" s="244" t="s">
        <v>360</v>
      </c>
      <c r="D21" s="245"/>
      <c r="E21" s="243" t="s">
        <v>361</v>
      </c>
      <c r="F21" s="243" t="s">
        <v>362</v>
      </c>
      <c r="G21" s="246" t="s">
        <v>209</v>
      </c>
      <c r="H21" s="251">
        <v>10.35</v>
      </c>
      <c r="I21" s="248">
        <f t="shared" si="1"/>
        <v>6.5256749999999997</v>
      </c>
      <c r="J21" s="254"/>
    </row>
    <row r="22" spans="1:10" ht="20.100000000000001" customHeight="1" x14ac:dyDescent="0.25">
      <c r="A22" s="1"/>
      <c r="B22" s="243" t="s">
        <v>336</v>
      </c>
      <c r="C22" s="244" t="s">
        <v>363</v>
      </c>
      <c r="D22" s="245"/>
      <c r="E22" s="243" t="s">
        <v>364</v>
      </c>
      <c r="F22" s="243" t="s">
        <v>365</v>
      </c>
      <c r="G22" s="250" t="s">
        <v>223</v>
      </c>
      <c r="H22" s="251">
        <v>5.79</v>
      </c>
      <c r="I22" s="248">
        <f t="shared" si="1"/>
        <v>3.6505949999999996</v>
      </c>
      <c r="J22" s="171"/>
    </row>
    <row r="23" spans="1:10" ht="20.100000000000001" customHeight="1" x14ac:dyDescent="0.25">
      <c r="A23" s="1"/>
      <c r="B23" s="243" t="s">
        <v>332</v>
      </c>
      <c r="C23" s="244" t="s">
        <v>366</v>
      </c>
      <c r="D23" s="245"/>
      <c r="E23" s="243" t="s">
        <v>367</v>
      </c>
      <c r="F23" s="243" t="s">
        <v>368</v>
      </c>
      <c r="G23" s="250" t="s">
        <v>213</v>
      </c>
      <c r="H23" s="251">
        <v>8.9600000000000009</v>
      </c>
      <c r="I23" s="248">
        <f t="shared" si="1"/>
        <v>5.6492800000000001</v>
      </c>
      <c r="J23" s="171"/>
    </row>
    <row r="24" spans="1:10" ht="20.100000000000001" customHeight="1" x14ac:dyDescent="0.25">
      <c r="A24" s="1"/>
      <c r="B24" s="243" t="s">
        <v>343</v>
      </c>
      <c r="C24" s="244" t="s">
        <v>369</v>
      </c>
      <c r="D24" s="245"/>
      <c r="E24" s="243" t="s">
        <v>370</v>
      </c>
      <c r="F24" s="243" t="s">
        <v>371</v>
      </c>
      <c r="G24" s="246" t="s">
        <v>227</v>
      </c>
      <c r="H24" s="251">
        <v>6.08</v>
      </c>
      <c r="I24" s="248">
        <f t="shared" si="1"/>
        <v>3.83344</v>
      </c>
      <c r="J24" s="171"/>
    </row>
    <row r="25" spans="1:10" ht="9" customHeight="1" x14ac:dyDescent="0.25">
      <c r="A25" s="1"/>
      <c r="B25" s="243"/>
      <c r="C25" s="244"/>
      <c r="D25" s="245"/>
      <c r="E25" s="243"/>
      <c r="F25" s="243"/>
      <c r="G25" s="246"/>
      <c r="H25" s="251"/>
      <c r="I25" s="248"/>
      <c r="J25" s="171"/>
    </row>
    <row r="26" spans="1:10" ht="19.5" customHeight="1" x14ac:dyDescent="0.25">
      <c r="A26" s="1"/>
      <c r="B26" s="243" t="s">
        <v>145</v>
      </c>
      <c r="C26" s="244" t="s">
        <v>372</v>
      </c>
      <c r="D26" s="245"/>
      <c r="E26" s="243" t="s">
        <v>373</v>
      </c>
      <c r="F26" s="243" t="s">
        <v>374</v>
      </c>
      <c r="G26" s="246" t="s">
        <v>196</v>
      </c>
      <c r="H26" s="251">
        <v>4.3499999999999996</v>
      </c>
      <c r="I26" s="248">
        <f t="shared" ref="I26:I28" si="2">H26*$I$5</f>
        <v>2.7426749999999998</v>
      </c>
      <c r="J26" s="171"/>
    </row>
    <row r="27" spans="1:10" ht="20.100000000000001" customHeight="1" x14ac:dyDescent="0.25">
      <c r="A27" s="1"/>
      <c r="B27" s="243" t="s">
        <v>328</v>
      </c>
      <c r="C27" s="244" t="s">
        <v>375</v>
      </c>
      <c r="D27" s="245"/>
      <c r="E27" s="243" t="s">
        <v>376</v>
      </c>
      <c r="F27" s="243" t="s">
        <v>377</v>
      </c>
      <c r="G27" s="246" t="s">
        <v>209</v>
      </c>
      <c r="H27" s="251">
        <v>10.35</v>
      </c>
      <c r="I27" s="248">
        <f t="shared" si="2"/>
        <v>6.5256749999999997</v>
      </c>
      <c r="J27" s="171"/>
    </row>
    <row r="28" spans="1:10" ht="20.100000000000001" customHeight="1" x14ac:dyDescent="0.25">
      <c r="A28" s="1"/>
      <c r="B28" s="243" t="s">
        <v>336</v>
      </c>
      <c r="C28" s="244" t="s">
        <v>378</v>
      </c>
      <c r="D28" s="245"/>
      <c r="E28" s="243" t="s">
        <v>379</v>
      </c>
      <c r="F28" s="243" t="s">
        <v>380</v>
      </c>
      <c r="G28" s="250" t="s">
        <v>223</v>
      </c>
      <c r="H28" s="251">
        <v>5.79</v>
      </c>
      <c r="I28" s="248">
        <f t="shared" si="2"/>
        <v>3.6505949999999996</v>
      </c>
      <c r="J28" s="171"/>
    </row>
    <row r="29" spans="1:10" ht="9" customHeight="1" x14ac:dyDescent="0.25">
      <c r="A29" s="1"/>
      <c r="B29" s="243"/>
      <c r="C29" s="244"/>
      <c r="D29" s="245"/>
      <c r="E29" s="243"/>
      <c r="F29" s="243"/>
      <c r="G29" s="246"/>
      <c r="H29" s="251"/>
      <c r="I29" s="248"/>
      <c r="J29" s="171"/>
    </row>
    <row r="30" spans="1:10" ht="20.100000000000001" customHeight="1" x14ac:dyDescent="0.25">
      <c r="A30" s="1"/>
      <c r="B30" s="243" t="s">
        <v>145</v>
      </c>
      <c r="C30" s="244" t="s">
        <v>381</v>
      </c>
      <c r="D30" s="252"/>
      <c r="E30" s="243" t="s">
        <v>382</v>
      </c>
      <c r="F30" s="243" t="s">
        <v>383</v>
      </c>
      <c r="G30" s="246" t="s">
        <v>196</v>
      </c>
      <c r="H30" s="251">
        <v>4.58</v>
      </c>
      <c r="I30" s="248">
        <f t="shared" ref="I30:I35" si="3">H30*$I$5</f>
        <v>2.8876899999999996</v>
      </c>
      <c r="J30" s="171"/>
    </row>
    <row r="31" spans="1:10" ht="20.100000000000001" customHeight="1" x14ac:dyDescent="0.25">
      <c r="A31" s="1"/>
      <c r="B31" s="243" t="s">
        <v>384</v>
      </c>
      <c r="C31" s="244" t="s">
        <v>385</v>
      </c>
      <c r="D31" s="252"/>
      <c r="E31" s="243" t="s">
        <v>386</v>
      </c>
      <c r="F31" s="243" t="s">
        <v>387</v>
      </c>
      <c r="G31" s="246" t="s">
        <v>388</v>
      </c>
      <c r="H31" s="251">
        <v>7.6</v>
      </c>
      <c r="I31" s="248">
        <f t="shared" si="3"/>
        <v>4.7917999999999994</v>
      </c>
      <c r="J31" s="171"/>
    </row>
    <row r="32" spans="1:10" ht="20.100000000000001" customHeight="1" x14ac:dyDescent="0.25">
      <c r="A32" s="1"/>
      <c r="B32" s="243" t="s">
        <v>328</v>
      </c>
      <c r="C32" s="244" t="s">
        <v>389</v>
      </c>
      <c r="D32" s="245"/>
      <c r="E32" s="243" t="s">
        <v>390</v>
      </c>
      <c r="F32" s="243" t="s">
        <v>391</v>
      </c>
      <c r="G32" s="246" t="s">
        <v>209</v>
      </c>
      <c r="H32" s="251">
        <v>9.3000000000000007</v>
      </c>
      <c r="I32" s="248">
        <f t="shared" si="3"/>
        <v>5.8636499999999998</v>
      </c>
      <c r="J32" s="171"/>
    </row>
    <row r="33" spans="1:10" ht="20.100000000000001" customHeight="1" x14ac:dyDescent="0.25">
      <c r="A33" s="1"/>
      <c r="B33" s="243" t="s">
        <v>332</v>
      </c>
      <c r="C33" s="244" t="s">
        <v>392</v>
      </c>
      <c r="D33" s="252"/>
      <c r="E33" s="243" t="s">
        <v>393</v>
      </c>
      <c r="F33" s="243" t="s">
        <v>394</v>
      </c>
      <c r="G33" s="246" t="s">
        <v>213</v>
      </c>
      <c r="H33" s="251">
        <v>8.76</v>
      </c>
      <c r="I33" s="248">
        <f t="shared" si="3"/>
        <v>5.5231799999999991</v>
      </c>
      <c r="J33" s="171"/>
    </row>
    <row r="34" spans="1:10" ht="20.100000000000001" customHeight="1" x14ac:dyDescent="0.25">
      <c r="A34" s="1"/>
      <c r="B34" s="243" t="s">
        <v>332</v>
      </c>
      <c r="C34" s="244" t="s">
        <v>395</v>
      </c>
      <c r="D34" s="252"/>
      <c r="E34" s="243" t="s">
        <v>396</v>
      </c>
      <c r="F34" s="243" t="s">
        <v>397</v>
      </c>
      <c r="G34" s="246" t="s">
        <v>218</v>
      </c>
      <c r="H34" s="251">
        <v>8.67</v>
      </c>
      <c r="I34" s="248">
        <f t="shared" si="3"/>
        <v>5.4664349999999997</v>
      </c>
      <c r="J34" s="171"/>
    </row>
    <row r="35" spans="1:10" ht="20.100000000000001" customHeight="1" x14ac:dyDescent="0.25">
      <c r="A35" s="1"/>
      <c r="B35" s="243" t="s">
        <v>384</v>
      </c>
      <c r="C35" s="244" t="s">
        <v>398</v>
      </c>
      <c r="D35" s="245"/>
      <c r="E35" s="243" t="s">
        <v>399</v>
      </c>
      <c r="F35" s="243" t="s">
        <v>400</v>
      </c>
      <c r="G35" s="250" t="s">
        <v>223</v>
      </c>
      <c r="H35" s="251">
        <v>5.7</v>
      </c>
      <c r="I35" s="248">
        <f t="shared" si="3"/>
        <v>3.5938499999999998</v>
      </c>
      <c r="J35" s="171"/>
    </row>
    <row r="36" spans="1:10" ht="9" customHeight="1" x14ac:dyDescent="0.25">
      <c r="A36" s="1"/>
      <c r="B36" s="243"/>
      <c r="C36" s="244"/>
      <c r="D36" s="245"/>
      <c r="E36" s="243"/>
      <c r="F36" s="243"/>
      <c r="G36" s="246"/>
      <c r="H36" s="251"/>
      <c r="I36" s="248"/>
      <c r="J36" s="171"/>
    </row>
    <row r="37" spans="1:10" ht="20.100000000000001" customHeight="1" x14ac:dyDescent="0.25">
      <c r="A37" s="1"/>
      <c r="B37" s="243" t="s">
        <v>328</v>
      </c>
      <c r="C37" s="244" t="s">
        <v>401</v>
      </c>
      <c r="D37" s="256"/>
      <c r="E37" s="243" t="s">
        <v>402</v>
      </c>
      <c r="F37" s="257" t="s">
        <v>403</v>
      </c>
      <c r="G37" s="246" t="s">
        <v>209</v>
      </c>
      <c r="H37" s="251">
        <v>10.35</v>
      </c>
      <c r="I37" s="248">
        <f t="shared" ref="I37:I42" si="4">H37*$I$5</f>
        <v>6.5256749999999997</v>
      </c>
      <c r="J37" s="171"/>
    </row>
    <row r="38" spans="1:10" ht="20.100000000000001" customHeight="1" x14ac:dyDescent="0.25">
      <c r="A38" s="1"/>
      <c r="B38" s="243" t="s">
        <v>332</v>
      </c>
      <c r="C38" s="244" t="s">
        <v>404</v>
      </c>
      <c r="D38" s="245"/>
      <c r="E38" s="243" t="s">
        <v>405</v>
      </c>
      <c r="F38" s="257" t="s">
        <v>406</v>
      </c>
      <c r="G38" s="246" t="s">
        <v>213</v>
      </c>
      <c r="H38" s="251">
        <v>8.86</v>
      </c>
      <c r="I38" s="248">
        <f t="shared" si="4"/>
        <v>5.5862299999999996</v>
      </c>
      <c r="J38" s="171"/>
    </row>
    <row r="39" spans="1:10" ht="20.100000000000001" customHeight="1" x14ac:dyDescent="0.25">
      <c r="A39" s="1"/>
      <c r="B39" s="243" t="s">
        <v>332</v>
      </c>
      <c r="C39" s="244" t="s">
        <v>407</v>
      </c>
      <c r="D39" s="245"/>
      <c r="E39" s="243" t="s">
        <v>408</v>
      </c>
      <c r="F39" s="257" t="s">
        <v>409</v>
      </c>
      <c r="G39" s="246" t="s">
        <v>218</v>
      </c>
      <c r="H39" s="251">
        <v>9.02</v>
      </c>
      <c r="I39" s="248">
        <f t="shared" si="4"/>
        <v>5.6871099999999997</v>
      </c>
      <c r="J39" s="171"/>
    </row>
    <row r="40" spans="1:10" ht="20.100000000000001" customHeight="1" x14ac:dyDescent="0.25">
      <c r="A40" s="1"/>
      <c r="B40" s="243" t="s">
        <v>336</v>
      </c>
      <c r="C40" s="244" t="s">
        <v>410</v>
      </c>
      <c r="D40" s="245"/>
      <c r="E40" s="243" t="s">
        <v>411</v>
      </c>
      <c r="F40" s="257" t="s">
        <v>412</v>
      </c>
      <c r="G40" s="250" t="s">
        <v>223</v>
      </c>
      <c r="H40" s="251">
        <v>5.6</v>
      </c>
      <c r="I40" s="248">
        <f t="shared" si="4"/>
        <v>3.5307999999999993</v>
      </c>
      <c r="J40" s="171"/>
    </row>
    <row r="41" spans="1:10" ht="20.100000000000001" customHeight="1" x14ac:dyDescent="0.25">
      <c r="A41" s="1"/>
      <c r="B41" s="243" t="s">
        <v>343</v>
      </c>
      <c r="C41" s="244" t="s">
        <v>413</v>
      </c>
      <c r="D41" s="245"/>
      <c r="E41" s="243" t="s">
        <v>414</v>
      </c>
      <c r="F41" s="257" t="s">
        <v>415</v>
      </c>
      <c r="G41" s="246" t="s">
        <v>227</v>
      </c>
      <c r="H41" s="258">
        <v>6.08</v>
      </c>
      <c r="I41" s="248">
        <f t="shared" si="4"/>
        <v>3.83344</v>
      </c>
      <c r="J41" s="171"/>
    </row>
    <row r="42" spans="1:10" ht="20.100000000000001" customHeight="1" x14ac:dyDescent="0.25">
      <c r="A42" s="1"/>
      <c r="B42" s="243" t="s">
        <v>145</v>
      </c>
      <c r="C42" s="244" t="s">
        <v>416</v>
      </c>
      <c r="D42" s="245"/>
      <c r="E42" s="243" t="s">
        <v>417</v>
      </c>
      <c r="F42" s="257" t="s">
        <v>418</v>
      </c>
      <c r="G42" s="246" t="s">
        <v>196</v>
      </c>
      <c r="H42" s="258">
        <v>4.3499999999999996</v>
      </c>
      <c r="I42" s="248">
        <f t="shared" si="4"/>
        <v>2.7426749999999998</v>
      </c>
      <c r="J42" s="171"/>
    </row>
    <row r="43" spans="1:10" ht="20.100000000000001" hidden="1" customHeight="1" x14ac:dyDescent="0.25">
      <c r="A43" s="1"/>
      <c r="B43" s="243" t="s">
        <v>419</v>
      </c>
      <c r="C43" s="244" t="s">
        <v>420</v>
      </c>
      <c r="D43" s="245"/>
      <c r="E43" s="243" t="s">
        <v>421</v>
      </c>
      <c r="F43" s="243" t="s">
        <v>422</v>
      </c>
      <c r="G43" s="246" t="s">
        <v>176</v>
      </c>
      <c r="H43" s="258"/>
      <c r="I43" s="248"/>
      <c r="J43" s="171"/>
    </row>
    <row r="44" spans="1:10" ht="20.100000000000001" hidden="1" customHeight="1" x14ac:dyDescent="0.25">
      <c r="A44" s="1"/>
      <c r="B44" s="243" t="s">
        <v>336</v>
      </c>
      <c r="C44" s="244" t="s">
        <v>423</v>
      </c>
      <c r="D44" s="245"/>
      <c r="E44" s="243" t="s">
        <v>424</v>
      </c>
      <c r="F44" s="243" t="s">
        <v>425</v>
      </c>
      <c r="G44" s="259" t="s">
        <v>223</v>
      </c>
      <c r="H44" s="260"/>
      <c r="I44" s="248"/>
      <c r="J44" s="171"/>
    </row>
    <row r="45" spans="1:10" ht="9" customHeight="1" x14ac:dyDescent="0.25">
      <c r="A45" s="1"/>
      <c r="B45" s="243"/>
      <c r="C45" s="244"/>
      <c r="D45" s="245"/>
      <c r="E45" s="243"/>
      <c r="F45" s="243"/>
      <c r="G45" s="246"/>
      <c r="H45" s="258"/>
      <c r="I45" s="248"/>
      <c r="J45" s="171"/>
    </row>
    <row r="46" spans="1:10" ht="20.100000000000001" customHeight="1" x14ac:dyDescent="0.25">
      <c r="A46" s="1"/>
      <c r="B46" s="243" t="s">
        <v>145</v>
      </c>
      <c r="C46" s="244" t="s">
        <v>426</v>
      </c>
      <c r="D46" s="245"/>
      <c r="E46" s="243" t="s">
        <v>427</v>
      </c>
      <c r="F46" s="243" t="s">
        <v>428</v>
      </c>
      <c r="G46" s="246" t="s">
        <v>196</v>
      </c>
      <c r="H46" s="258">
        <v>4.3499999999999996</v>
      </c>
      <c r="I46" s="248">
        <f t="shared" ref="I46:I47" si="5">H46*$I$5</f>
        <v>2.7426749999999998</v>
      </c>
      <c r="J46" s="171"/>
    </row>
    <row r="47" spans="1:10" ht="20.100000000000001" customHeight="1" x14ac:dyDescent="0.25">
      <c r="A47" s="1"/>
      <c r="B47" s="243" t="s">
        <v>328</v>
      </c>
      <c r="C47" s="244" t="s">
        <v>429</v>
      </c>
      <c r="D47" s="245"/>
      <c r="E47" s="243" t="s">
        <v>430</v>
      </c>
      <c r="F47" s="243" t="s">
        <v>431</v>
      </c>
      <c r="G47" s="246" t="s">
        <v>209</v>
      </c>
      <c r="H47" s="258">
        <v>10.35</v>
      </c>
      <c r="I47" s="248">
        <f t="shared" si="5"/>
        <v>6.5256749999999997</v>
      </c>
      <c r="J47" s="171"/>
    </row>
    <row r="48" spans="1:10" ht="9" customHeight="1" x14ac:dyDescent="0.25">
      <c r="A48" s="1"/>
      <c r="B48" s="243"/>
      <c r="C48" s="244"/>
      <c r="D48" s="245"/>
      <c r="E48" s="243"/>
      <c r="F48" s="243"/>
      <c r="G48" s="246"/>
      <c r="H48" s="258"/>
      <c r="I48" s="248"/>
      <c r="J48" s="171"/>
    </row>
    <row r="49" spans="1:10" ht="20.100000000000001" customHeight="1" x14ac:dyDescent="0.25">
      <c r="A49" s="1"/>
      <c r="B49" s="243" t="s">
        <v>328</v>
      </c>
      <c r="C49" s="244" t="s">
        <v>432</v>
      </c>
      <c r="D49" s="245"/>
      <c r="E49" s="243" t="s">
        <v>433</v>
      </c>
      <c r="F49" s="243" t="s">
        <v>434</v>
      </c>
      <c r="G49" s="246" t="s">
        <v>209</v>
      </c>
      <c r="H49" s="258">
        <v>10.35</v>
      </c>
      <c r="I49" s="248">
        <f t="shared" ref="I49:I52" si="6">H49*$I$5</f>
        <v>6.5256749999999997</v>
      </c>
      <c r="J49" s="171"/>
    </row>
    <row r="50" spans="1:10" ht="20.100000000000001" customHeight="1" x14ac:dyDescent="0.25">
      <c r="A50" s="1"/>
      <c r="B50" s="243" t="s">
        <v>332</v>
      </c>
      <c r="C50" s="244" t="s">
        <v>435</v>
      </c>
      <c r="D50" s="245"/>
      <c r="E50" s="243" t="s">
        <v>436</v>
      </c>
      <c r="F50" s="243" t="s">
        <v>437</v>
      </c>
      <c r="G50" s="246" t="s">
        <v>218</v>
      </c>
      <c r="H50" s="258">
        <v>9.02</v>
      </c>
      <c r="I50" s="248">
        <f t="shared" si="6"/>
        <v>5.6871099999999997</v>
      </c>
      <c r="J50" s="171"/>
    </row>
    <row r="51" spans="1:10" ht="20.100000000000001" customHeight="1" x14ac:dyDescent="0.25">
      <c r="A51" s="1"/>
      <c r="B51" s="243" t="s">
        <v>336</v>
      </c>
      <c r="C51" s="244" t="s">
        <v>438</v>
      </c>
      <c r="D51" s="245"/>
      <c r="E51" s="243" t="s">
        <v>439</v>
      </c>
      <c r="F51" s="243" t="s">
        <v>440</v>
      </c>
      <c r="G51" s="246" t="s">
        <v>223</v>
      </c>
      <c r="H51" s="258">
        <v>5.79</v>
      </c>
      <c r="I51" s="248">
        <f>H51*$I$5</f>
        <v>3.6505949999999996</v>
      </c>
      <c r="J51" s="171"/>
    </row>
    <row r="52" spans="1:10" ht="20.100000000000001" customHeight="1" x14ac:dyDescent="0.25">
      <c r="A52" s="1"/>
      <c r="B52" s="243" t="s">
        <v>332</v>
      </c>
      <c r="C52" s="244" t="s">
        <v>441</v>
      </c>
      <c r="D52" s="245"/>
      <c r="E52" s="243" t="s">
        <v>442</v>
      </c>
      <c r="F52" s="243" t="s">
        <v>443</v>
      </c>
      <c r="G52" s="246" t="s">
        <v>213</v>
      </c>
      <c r="H52" s="258">
        <v>8.9600000000000009</v>
      </c>
      <c r="I52" s="248">
        <f t="shared" si="6"/>
        <v>5.6492800000000001</v>
      </c>
      <c r="J52" s="171"/>
    </row>
    <row r="53" spans="1:10" ht="20.100000000000001" customHeight="1" x14ac:dyDescent="0.25">
      <c r="A53" s="1"/>
      <c r="B53" s="243"/>
      <c r="C53" s="244"/>
      <c r="D53" s="245"/>
      <c r="E53" s="243"/>
      <c r="F53" s="243"/>
      <c r="G53" s="246"/>
      <c r="H53" s="258"/>
      <c r="I53" s="248"/>
      <c r="J53" s="171"/>
    </row>
    <row r="54" spans="1:10" ht="20.100000000000001" customHeight="1" x14ac:dyDescent="0.25">
      <c r="A54" s="1"/>
      <c r="B54" s="243" t="s">
        <v>145</v>
      </c>
      <c r="C54" s="244" t="s">
        <v>444</v>
      </c>
      <c r="D54" s="245"/>
      <c r="E54" s="243" t="s">
        <v>445</v>
      </c>
      <c r="F54" s="243" t="s">
        <v>446</v>
      </c>
      <c r="G54" s="246" t="s">
        <v>196</v>
      </c>
      <c r="H54" s="258">
        <v>4.21</v>
      </c>
      <c r="I54" s="248">
        <f t="shared" ref="I54:I58" si="7">H54*$I$5</f>
        <v>2.6544049999999997</v>
      </c>
      <c r="J54" s="171"/>
    </row>
    <row r="55" spans="1:10" ht="20.100000000000001" customHeight="1" x14ac:dyDescent="0.25">
      <c r="A55" s="1"/>
      <c r="B55" s="161" t="s">
        <v>328</v>
      </c>
      <c r="C55" s="166" t="s">
        <v>447</v>
      </c>
      <c r="D55" s="169"/>
      <c r="E55" s="243" t="s">
        <v>448</v>
      </c>
      <c r="F55" s="243" t="s">
        <v>449</v>
      </c>
      <c r="G55" s="246" t="s">
        <v>209</v>
      </c>
      <c r="H55" s="246">
        <v>9.81</v>
      </c>
      <c r="I55" s="248">
        <f t="shared" si="7"/>
        <v>6.1852049999999998</v>
      </c>
      <c r="J55" s="171"/>
    </row>
    <row r="56" spans="1:10" ht="20.100000000000001" customHeight="1" x14ac:dyDescent="0.25">
      <c r="A56" s="1"/>
      <c r="B56" s="161" t="s">
        <v>332</v>
      </c>
      <c r="C56" s="166" t="s">
        <v>450</v>
      </c>
      <c r="D56" s="169"/>
      <c r="E56" s="243" t="s">
        <v>451</v>
      </c>
      <c r="F56" s="243" t="s">
        <v>452</v>
      </c>
      <c r="G56" s="246" t="s">
        <v>213</v>
      </c>
      <c r="H56" s="246">
        <v>8.9600000000000009</v>
      </c>
      <c r="I56" s="248">
        <f t="shared" si="7"/>
        <v>5.6492800000000001</v>
      </c>
      <c r="J56" s="171"/>
    </row>
    <row r="57" spans="1:10" ht="20.100000000000001" customHeight="1" x14ac:dyDescent="0.25">
      <c r="A57" s="1"/>
      <c r="B57" s="161"/>
      <c r="C57" s="166"/>
      <c r="D57" s="169"/>
      <c r="E57" s="243"/>
      <c r="F57" s="243"/>
      <c r="G57" s="246"/>
      <c r="H57" s="246"/>
      <c r="I57" s="248"/>
      <c r="J57" s="171"/>
    </row>
    <row r="58" spans="1:10" ht="20.100000000000001" customHeight="1" x14ac:dyDescent="0.25">
      <c r="A58" s="1"/>
      <c r="B58" s="161" t="s">
        <v>145</v>
      </c>
      <c r="C58" s="166" t="s">
        <v>453</v>
      </c>
      <c r="D58" s="169"/>
      <c r="E58" s="243" t="s">
        <v>454</v>
      </c>
      <c r="F58" s="243" t="s">
        <v>455</v>
      </c>
      <c r="G58" s="246" t="s">
        <v>196</v>
      </c>
      <c r="H58" s="246">
        <v>4.3499999999999996</v>
      </c>
      <c r="I58" s="248">
        <f t="shared" si="7"/>
        <v>2.7426749999999998</v>
      </c>
      <c r="J58" s="171"/>
    </row>
    <row r="59" spans="1:10" ht="32.25" customHeight="1" x14ac:dyDescent="0.25">
      <c r="A59" s="330" t="s">
        <v>456</v>
      </c>
      <c r="B59" s="330"/>
      <c r="C59" s="330"/>
      <c r="D59" s="330"/>
      <c r="E59" s="330"/>
      <c r="F59" s="330"/>
      <c r="G59" s="330"/>
      <c r="H59" s="330"/>
      <c r="I59" s="330"/>
      <c r="J59" s="171"/>
    </row>
    <row r="60" spans="1:10" x14ac:dyDescent="0.2">
      <c r="A60" s="171"/>
      <c r="B60" s="171"/>
      <c r="C60" s="171"/>
      <c r="D60" s="171"/>
      <c r="E60" s="171"/>
      <c r="F60" s="174"/>
      <c r="G60" s="171"/>
      <c r="H60" s="171"/>
      <c r="I60" s="261"/>
      <c r="J60" s="171"/>
    </row>
    <row r="61" spans="1:10" x14ac:dyDescent="0.2">
      <c r="A61" s="171"/>
      <c r="B61" s="171"/>
      <c r="C61" s="171"/>
      <c r="D61" s="171"/>
      <c r="E61" s="171"/>
      <c r="F61" s="174"/>
      <c r="G61" s="171"/>
      <c r="H61" s="171"/>
      <c r="I61" s="261"/>
      <c r="J61" s="171"/>
    </row>
  </sheetData>
  <sheetProtection algorithmName="SHA-512" hashValue="qdGy2GMatjUqnp4XAlFOPhl2J3rahgvi77z5BAFis5a7hktfqhUJmm0Hnhj4WWbW1AyG76UhNNjBcvrfTuPReg==" saltValue="pJaYGFeEwzHM/j3BwgFB3Q==" spinCount="100000" sheet="1" selectLockedCells="1"/>
  <mergeCells count="2">
    <mergeCell ref="C7:D7"/>
    <mergeCell ref="A59:I59"/>
  </mergeCells>
  <printOptions horizontalCentered="1"/>
  <pageMargins left="0.25" right="0.45" top="0.33" bottom="0.32" header="0" footer="0"/>
  <pageSetup scale="56"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9</vt:i4>
      </vt:variant>
    </vt:vector>
  </HeadingPairs>
  <TitlesOfParts>
    <vt:vector size="12" baseType="lpstr">
      <vt:lpstr>SY2627 RG BRAND CALCULATOR</vt:lpstr>
      <vt:lpstr>SY2627 GENERAL INFORMATION NOI</vt:lpstr>
      <vt:lpstr>SY2627 ELIGIBLE DISTRIB. BRANDS</vt:lpstr>
      <vt:lpstr>'SY2627 ELIGIBLE DISTRIB. BRANDS'!Print_Area</vt:lpstr>
      <vt:lpstr>'SY2627 GENERAL INFORMATION NOI'!Print_Area</vt:lpstr>
      <vt:lpstr>'SY2627 RG BRAND CALCULATOR'!Print_Area</vt:lpstr>
      <vt:lpstr>'SY2627 ELIGIBLE DISTRIB. BRANDS'!Print_Titles</vt:lpstr>
      <vt:lpstr>'SY2627 RG BRAND CALCULATOR'!Print_Titles</vt:lpstr>
      <vt:lpstr>'SY2627 RG BRAND CALCULATOR'!PTV</vt:lpstr>
      <vt:lpstr>'SY2627 RG BRAND CALCULATOR'!School_Year</vt:lpstr>
      <vt:lpstr>'SY2627 RG BRAND CALCULATOR'!SEPDSRD</vt:lpstr>
      <vt:lpstr>'SY2627 RG BRAND CALCULATOR'!TLW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Danielle Meiring</dc:creator>
  <cp:lastModifiedBy>Charity L. Turner</cp:lastModifiedBy>
  <cp:lastPrinted>2026-09-25T20:06:10Z</cp:lastPrinted>
  <dcterms:created xsi:type="dcterms:W3CDTF">2026-09-25T20:02:35Z</dcterms:created>
  <dcterms:modified xsi:type="dcterms:W3CDTF">2026-10-06T14:18:19Z</dcterms:modified>
</cp:coreProperties>
</file>